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cuments\SR\03MarchSR\SR4Moore\"/>
    </mc:Choice>
  </mc:AlternateContent>
  <bookViews>
    <workbookView xWindow="5775" yWindow="-18765" windowWidth="14430" windowHeight="12930" tabRatio="873" activeTab="2"/>
  </bookViews>
  <sheets>
    <sheet name="SFY1718" sheetId="4" r:id="rId1"/>
    <sheet name="Local Option Sales Tax Coll" sheetId="1" r:id="rId2"/>
    <sheet name="Tourist Development Tax" sheetId="2" r:id="rId3"/>
    <sheet name="Conv &amp; Tourist Impact" sheetId="3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calcId="171027"/>
</workbook>
</file>

<file path=xl/calcChain.xml><?xml version="1.0" encoding="utf-8"?>
<calcChain xmlns="http://schemas.openxmlformats.org/spreadsheetml/2006/main">
  <c r="M55" i="2" l="1"/>
  <c r="L55" i="2"/>
  <c r="M75" i="2" l="1"/>
  <c r="L75" i="2"/>
  <c r="K75" i="2"/>
  <c r="J75" i="2"/>
  <c r="I75" i="2"/>
  <c r="H75" i="2"/>
  <c r="G75" i="2"/>
  <c r="F75" i="2"/>
  <c r="E75" i="2"/>
  <c r="D75" i="2"/>
  <c r="C75" i="2"/>
  <c r="B75" i="2"/>
  <c r="N60" i="2" l="1"/>
  <c r="N28" i="2"/>
  <c r="C20" i="4" l="1"/>
  <c r="M27" i="2" l="1"/>
  <c r="L27" i="2"/>
  <c r="K27" i="2"/>
  <c r="J27" i="2"/>
  <c r="I27" i="2"/>
  <c r="H27" i="2"/>
  <c r="G27" i="2"/>
  <c r="F27" i="2"/>
  <c r="E27" i="2"/>
  <c r="N61" i="2" l="1"/>
  <c r="H80" i="2" l="1"/>
  <c r="I80" i="2"/>
  <c r="B80" i="2" l="1"/>
  <c r="M80" i="2"/>
  <c r="L80" i="2"/>
  <c r="K80" i="2"/>
  <c r="J80" i="2"/>
  <c r="G80" i="2"/>
  <c r="F80" i="2"/>
  <c r="E80" i="2"/>
  <c r="C80" i="2"/>
  <c r="D80" i="2"/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12" i="2"/>
  <c r="L55" i="3"/>
  <c r="M55" i="3"/>
  <c r="M80" i="3" s="1"/>
  <c r="C75" i="3"/>
  <c r="D75" i="3"/>
  <c r="E75" i="3"/>
  <c r="F75" i="3"/>
  <c r="C27" i="3"/>
  <c r="D27" i="3"/>
  <c r="D80" i="3" s="1"/>
  <c r="E27" i="3"/>
  <c r="E80" i="3" s="1"/>
  <c r="F27" i="3"/>
  <c r="F80" i="3" s="1"/>
  <c r="G27" i="3"/>
  <c r="H27" i="3"/>
  <c r="I27" i="3"/>
  <c r="J27" i="3"/>
  <c r="J80" i="3" s="1"/>
  <c r="K27" i="3"/>
  <c r="L27" i="3"/>
  <c r="M27" i="3"/>
  <c r="N76" i="1"/>
  <c r="B73" i="4"/>
  <c r="N72" i="1"/>
  <c r="B70" i="4"/>
  <c r="N68" i="1"/>
  <c r="N64" i="1"/>
  <c r="B62" i="4"/>
  <c r="N60" i="1"/>
  <c r="N56" i="1"/>
  <c r="B54" i="4"/>
  <c r="N52" i="1"/>
  <c r="B47" i="4"/>
  <c r="B46" i="4"/>
  <c r="N44" i="1"/>
  <c r="B39" i="4"/>
  <c r="B38" i="4"/>
  <c r="N36" i="1"/>
  <c r="B31" i="4"/>
  <c r="B30" i="4"/>
  <c r="N28" i="1"/>
  <c r="B23" i="4"/>
  <c r="N23" i="1"/>
  <c r="N20" i="1"/>
  <c r="B15" i="4"/>
  <c r="B14" i="4"/>
  <c r="N12" i="1"/>
  <c r="C55" i="3"/>
  <c r="D55" i="3"/>
  <c r="E55" i="3"/>
  <c r="F55" i="3"/>
  <c r="G55" i="3"/>
  <c r="H55" i="3"/>
  <c r="I55" i="3"/>
  <c r="J55" i="3"/>
  <c r="K55" i="3"/>
  <c r="K80" i="3" s="1"/>
  <c r="B55" i="3"/>
  <c r="G75" i="3"/>
  <c r="H75" i="3"/>
  <c r="I75" i="3"/>
  <c r="J75" i="3"/>
  <c r="K75" i="3"/>
  <c r="L75" i="3"/>
  <c r="M75" i="3"/>
  <c r="B75" i="3"/>
  <c r="B27" i="3"/>
  <c r="C78" i="4"/>
  <c r="C77" i="4"/>
  <c r="C76" i="4"/>
  <c r="C75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5" i="4"/>
  <c r="C24" i="4"/>
  <c r="C23" i="4"/>
  <c r="C22" i="4"/>
  <c r="C21" i="4"/>
  <c r="C19" i="4"/>
  <c r="C18" i="4"/>
  <c r="C17" i="4"/>
  <c r="C16" i="4"/>
  <c r="C15" i="4"/>
  <c r="C14" i="4"/>
  <c r="C13" i="4"/>
  <c r="C12" i="4"/>
  <c r="C74" i="4"/>
  <c r="C26" i="4"/>
  <c r="C9" i="1"/>
  <c r="C9" i="2"/>
  <c r="D9" i="1"/>
  <c r="D9" i="5"/>
  <c r="D9" i="6"/>
  <c r="D9" i="7"/>
  <c r="N13" i="1"/>
  <c r="N14" i="1"/>
  <c r="N17" i="1"/>
  <c r="N18" i="1"/>
  <c r="N19" i="1"/>
  <c r="N21" i="1"/>
  <c r="N22" i="1"/>
  <c r="N25" i="1"/>
  <c r="N26" i="1"/>
  <c r="N27" i="1"/>
  <c r="N29" i="1"/>
  <c r="N30" i="1"/>
  <c r="N33" i="1"/>
  <c r="N34" i="1"/>
  <c r="N35" i="1"/>
  <c r="N37" i="1"/>
  <c r="N38" i="1"/>
  <c r="N41" i="1"/>
  <c r="N42" i="1"/>
  <c r="N43" i="1"/>
  <c r="N45" i="1"/>
  <c r="N46" i="1"/>
  <c r="N49" i="1"/>
  <c r="N50" i="1"/>
  <c r="N51" i="1"/>
  <c r="N53" i="1"/>
  <c r="N54" i="1"/>
  <c r="N57" i="1"/>
  <c r="N58" i="1"/>
  <c r="N59" i="1"/>
  <c r="N61" i="1"/>
  <c r="N62" i="1"/>
  <c r="N65" i="1"/>
  <c r="N66" i="1"/>
  <c r="N67" i="1"/>
  <c r="N69" i="1"/>
  <c r="N70" i="1"/>
  <c r="N73" i="1"/>
  <c r="N74" i="1"/>
  <c r="N75" i="1"/>
  <c r="N77" i="1"/>
  <c r="N78" i="1"/>
  <c r="E80" i="6"/>
  <c r="N9" i="2"/>
  <c r="B9" i="2"/>
  <c r="N9" i="3"/>
  <c r="B9" i="3"/>
  <c r="N9" i="5"/>
  <c r="B9" i="5"/>
  <c r="N9" i="6"/>
  <c r="B9" i="6"/>
  <c r="N9" i="7"/>
  <c r="B9" i="7"/>
  <c r="C11" i="4"/>
  <c r="G78" i="4"/>
  <c r="F78" i="4"/>
  <c r="E78" i="4"/>
  <c r="D78" i="4"/>
  <c r="B78" i="4"/>
  <c r="G77" i="4"/>
  <c r="F77" i="4"/>
  <c r="E77" i="4"/>
  <c r="D77" i="4"/>
  <c r="B77" i="4"/>
  <c r="G76" i="4"/>
  <c r="F76" i="4"/>
  <c r="E76" i="4"/>
  <c r="D76" i="4"/>
  <c r="B76" i="4"/>
  <c r="G75" i="4"/>
  <c r="F75" i="4"/>
  <c r="E75" i="4"/>
  <c r="D75" i="4"/>
  <c r="G74" i="4"/>
  <c r="F74" i="4"/>
  <c r="E74" i="4"/>
  <c r="B74" i="4"/>
  <c r="G73" i="4"/>
  <c r="F73" i="4"/>
  <c r="E73" i="4"/>
  <c r="D73" i="4"/>
  <c r="G72" i="4"/>
  <c r="F72" i="4"/>
  <c r="E72" i="4"/>
  <c r="D72" i="4"/>
  <c r="B72" i="4"/>
  <c r="G71" i="4"/>
  <c r="F71" i="4"/>
  <c r="E71" i="4"/>
  <c r="D71" i="4"/>
  <c r="G70" i="4"/>
  <c r="F70" i="4"/>
  <c r="E70" i="4"/>
  <c r="D70" i="4"/>
  <c r="G69" i="4"/>
  <c r="F69" i="4"/>
  <c r="E69" i="4"/>
  <c r="D69" i="4"/>
  <c r="B69" i="4"/>
  <c r="G68" i="4"/>
  <c r="F68" i="4"/>
  <c r="E68" i="4"/>
  <c r="D68" i="4"/>
  <c r="B68" i="4"/>
  <c r="G67" i="4"/>
  <c r="F67" i="4"/>
  <c r="E67" i="4"/>
  <c r="D67" i="4"/>
  <c r="G66" i="4"/>
  <c r="F66" i="4"/>
  <c r="E66" i="4"/>
  <c r="D66" i="4"/>
  <c r="B66" i="4"/>
  <c r="G65" i="4"/>
  <c r="F65" i="4"/>
  <c r="E65" i="4"/>
  <c r="D65" i="4"/>
  <c r="B65" i="4"/>
  <c r="G64" i="4"/>
  <c r="F64" i="4"/>
  <c r="E64" i="4"/>
  <c r="D64" i="4"/>
  <c r="B64" i="4"/>
  <c r="G63" i="4"/>
  <c r="F63" i="4"/>
  <c r="E63" i="4"/>
  <c r="D63" i="4"/>
  <c r="G62" i="4"/>
  <c r="F62" i="4"/>
  <c r="E62" i="4"/>
  <c r="D62" i="4"/>
  <c r="G61" i="4"/>
  <c r="F61" i="4"/>
  <c r="E61" i="4"/>
  <c r="D61" i="4"/>
  <c r="B61" i="4"/>
  <c r="G60" i="4"/>
  <c r="F60" i="4"/>
  <c r="E60" i="4"/>
  <c r="D60" i="4"/>
  <c r="B60" i="4"/>
  <c r="G59" i="4"/>
  <c r="F59" i="4"/>
  <c r="E59" i="4"/>
  <c r="D59" i="4"/>
  <c r="B59" i="4"/>
  <c r="G58" i="4"/>
  <c r="F58" i="4"/>
  <c r="E58" i="4"/>
  <c r="D58" i="4"/>
  <c r="B58" i="4"/>
  <c r="G57" i="4"/>
  <c r="F57" i="4"/>
  <c r="E57" i="4"/>
  <c r="D57" i="4"/>
  <c r="B57" i="4"/>
  <c r="G56" i="4"/>
  <c r="F56" i="4"/>
  <c r="E56" i="4"/>
  <c r="D56" i="4"/>
  <c r="B56" i="4"/>
  <c r="G55" i="4"/>
  <c r="F55" i="4"/>
  <c r="E55" i="4"/>
  <c r="D55" i="4"/>
  <c r="G54" i="4"/>
  <c r="F54" i="4"/>
  <c r="E54" i="4"/>
  <c r="G53" i="4"/>
  <c r="F53" i="4"/>
  <c r="E53" i="4"/>
  <c r="D53" i="4"/>
  <c r="B53" i="4"/>
  <c r="G52" i="4"/>
  <c r="F52" i="4"/>
  <c r="E52" i="4"/>
  <c r="D52" i="4"/>
  <c r="B52" i="4"/>
  <c r="G51" i="4"/>
  <c r="F51" i="4"/>
  <c r="E51" i="4"/>
  <c r="D51" i="4"/>
  <c r="B51" i="4"/>
  <c r="G50" i="4"/>
  <c r="F50" i="4"/>
  <c r="E50" i="4"/>
  <c r="D50" i="4"/>
  <c r="B50" i="4"/>
  <c r="G49" i="4"/>
  <c r="F49" i="4"/>
  <c r="E49" i="4"/>
  <c r="D49" i="4"/>
  <c r="B49" i="4"/>
  <c r="G48" i="4"/>
  <c r="F48" i="4"/>
  <c r="E48" i="4"/>
  <c r="D48" i="4"/>
  <c r="B48" i="4"/>
  <c r="G47" i="4"/>
  <c r="F47" i="4"/>
  <c r="E47" i="4"/>
  <c r="D47" i="4"/>
  <c r="G46" i="4"/>
  <c r="F46" i="4"/>
  <c r="E46" i="4"/>
  <c r="D46" i="4"/>
  <c r="G45" i="4"/>
  <c r="F45" i="4"/>
  <c r="E45" i="4"/>
  <c r="D45" i="4"/>
  <c r="B45" i="4"/>
  <c r="G44" i="4"/>
  <c r="F44" i="4"/>
  <c r="E44" i="4"/>
  <c r="D44" i="4"/>
  <c r="B44" i="4"/>
  <c r="G43" i="4"/>
  <c r="F43" i="4"/>
  <c r="E43" i="4"/>
  <c r="D43" i="4"/>
  <c r="B43" i="4"/>
  <c r="G42" i="4"/>
  <c r="F42" i="4"/>
  <c r="E42" i="4"/>
  <c r="D42" i="4"/>
  <c r="B42" i="4"/>
  <c r="G41" i="4"/>
  <c r="F41" i="4"/>
  <c r="E41" i="4"/>
  <c r="D41" i="4"/>
  <c r="B41" i="4"/>
  <c r="G40" i="4"/>
  <c r="F40" i="4"/>
  <c r="E40" i="4"/>
  <c r="D40" i="4"/>
  <c r="B40" i="4"/>
  <c r="G39" i="4"/>
  <c r="F39" i="4"/>
  <c r="E39" i="4"/>
  <c r="D39" i="4"/>
  <c r="G38" i="4"/>
  <c r="F38" i="4"/>
  <c r="E38" i="4"/>
  <c r="D38" i="4"/>
  <c r="G37" i="4"/>
  <c r="F37" i="4"/>
  <c r="E37" i="4"/>
  <c r="D37" i="4"/>
  <c r="B37" i="4"/>
  <c r="G36" i="4"/>
  <c r="F36" i="4"/>
  <c r="E36" i="4"/>
  <c r="D36" i="4"/>
  <c r="B36" i="4"/>
  <c r="G35" i="4"/>
  <c r="F35" i="4"/>
  <c r="E35" i="4"/>
  <c r="D35" i="4"/>
  <c r="B35" i="4"/>
  <c r="G34" i="4"/>
  <c r="F34" i="4"/>
  <c r="E34" i="4"/>
  <c r="D34" i="4"/>
  <c r="B34" i="4"/>
  <c r="G33" i="4"/>
  <c r="F33" i="4"/>
  <c r="E33" i="4"/>
  <c r="D33" i="4"/>
  <c r="B33" i="4"/>
  <c r="G32" i="4"/>
  <c r="F32" i="4"/>
  <c r="E32" i="4"/>
  <c r="D32" i="4"/>
  <c r="B32" i="4"/>
  <c r="G31" i="4"/>
  <c r="F31" i="4"/>
  <c r="E31" i="4"/>
  <c r="D31" i="4"/>
  <c r="G30" i="4"/>
  <c r="F30" i="4"/>
  <c r="E30" i="4"/>
  <c r="D30" i="4"/>
  <c r="G29" i="4"/>
  <c r="F29" i="4"/>
  <c r="E29" i="4"/>
  <c r="D29" i="4"/>
  <c r="B29" i="4"/>
  <c r="G28" i="4"/>
  <c r="F28" i="4"/>
  <c r="E28" i="4"/>
  <c r="D28" i="4"/>
  <c r="B28" i="4"/>
  <c r="G27" i="4"/>
  <c r="F27" i="4"/>
  <c r="E27" i="4"/>
  <c r="D27" i="4"/>
  <c r="B27" i="4"/>
  <c r="G26" i="4"/>
  <c r="F26" i="4"/>
  <c r="E26" i="4"/>
  <c r="B26" i="4"/>
  <c r="G25" i="4"/>
  <c r="F25" i="4"/>
  <c r="E25" i="4"/>
  <c r="D25" i="4"/>
  <c r="B25" i="4"/>
  <c r="G24" i="4"/>
  <c r="F24" i="4"/>
  <c r="E24" i="4"/>
  <c r="D24" i="4"/>
  <c r="B24" i="4"/>
  <c r="G23" i="4"/>
  <c r="F23" i="4"/>
  <c r="E23" i="4"/>
  <c r="D23" i="4"/>
  <c r="G22" i="4"/>
  <c r="F22" i="4"/>
  <c r="E22" i="4"/>
  <c r="D22" i="4"/>
  <c r="B22" i="4"/>
  <c r="G21" i="4"/>
  <c r="F21" i="4"/>
  <c r="E21" i="4"/>
  <c r="D21" i="4"/>
  <c r="B21" i="4"/>
  <c r="G20" i="4"/>
  <c r="F20" i="4"/>
  <c r="E20" i="4"/>
  <c r="D20" i="4"/>
  <c r="B20" i="4"/>
  <c r="G19" i="4"/>
  <c r="F19" i="4"/>
  <c r="E19" i="4"/>
  <c r="D19" i="4"/>
  <c r="B19" i="4"/>
  <c r="G18" i="4"/>
  <c r="F18" i="4"/>
  <c r="E18" i="4"/>
  <c r="D18" i="4"/>
  <c r="B18" i="4"/>
  <c r="G17" i="4"/>
  <c r="F17" i="4"/>
  <c r="E17" i="4"/>
  <c r="D17" i="4"/>
  <c r="B17" i="4"/>
  <c r="G16" i="4"/>
  <c r="F16" i="4"/>
  <c r="E16" i="4"/>
  <c r="D16" i="4"/>
  <c r="B16" i="4"/>
  <c r="G15" i="4"/>
  <c r="F15" i="4"/>
  <c r="E15" i="4"/>
  <c r="D15" i="4"/>
  <c r="G14" i="4"/>
  <c r="F14" i="4"/>
  <c r="E14" i="4"/>
  <c r="D14" i="4"/>
  <c r="G13" i="4"/>
  <c r="F13" i="4"/>
  <c r="E13" i="4"/>
  <c r="D13" i="4"/>
  <c r="B13" i="4"/>
  <c r="G12" i="4"/>
  <c r="F12" i="4"/>
  <c r="E12" i="4"/>
  <c r="D12" i="4"/>
  <c r="B12" i="4"/>
  <c r="G11" i="4"/>
  <c r="F11" i="4"/>
  <c r="E11" i="4"/>
  <c r="D11" i="4"/>
  <c r="B11" i="4"/>
  <c r="A1" i="7"/>
  <c r="A1" i="6"/>
  <c r="A1" i="5"/>
  <c r="A1" i="3"/>
  <c r="A1" i="2"/>
  <c r="A1" i="1"/>
  <c r="M81" i="1"/>
  <c r="N78" i="3"/>
  <c r="N77" i="3"/>
  <c r="N76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M80" i="7"/>
  <c r="L80" i="7"/>
  <c r="K80" i="7"/>
  <c r="J80" i="7"/>
  <c r="I80" i="7"/>
  <c r="H80" i="7"/>
  <c r="G80" i="7"/>
  <c r="F80" i="7"/>
  <c r="E80" i="7"/>
  <c r="D80" i="7"/>
  <c r="C80" i="7"/>
  <c r="B80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M80" i="6"/>
  <c r="L80" i="6"/>
  <c r="K80" i="6"/>
  <c r="J80" i="6"/>
  <c r="I80" i="6"/>
  <c r="H80" i="6"/>
  <c r="G80" i="6"/>
  <c r="F80" i="6"/>
  <c r="D80" i="6"/>
  <c r="C80" i="6"/>
  <c r="B80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M80" i="5"/>
  <c r="L80" i="5"/>
  <c r="K80" i="5"/>
  <c r="J80" i="5"/>
  <c r="I80" i="5"/>
  <c r="H80" i="5"/>
  <c r="G80" i="5"/>
  <c r="F80" i="5"/>
  <c r="E80" i="5"/>
  <c r="D80" i="5"/>
  <c r="C80" i="5"/>
  <c r="B80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B81" i="1"/>
  <c r="C81" i="1"/>
  <c r="D81" i="1"/>
  <c r="F81" i="1"/>
  <c r="G81" i="1"/>
  <c r="H81" i="1"/>
  <c r="I81" i="1"/>
  <c r="J81" i="1"/>
  <c r="K81" i="1"/>
  <c r="L81" i="1"/>
  <c r="N79" i="1"/>
  <c r="D9" i="3"/>
  <c r="C9" i="3"/>
  <c r="C9" i="5"/>
  <c r="D9" i="2"/>
  <c r="C9" i="7"/>
  <c r="B55" i="4"/>
  <c r="B63" i="4"/>
  <c r="B71" i="4"/>
  <c r="N48" i="1"/>
  <c r="N40" i="1"/>
  <c r="N32" i="1"/>
  <c r="N24" i="1"/>
  <c r="N16" i="1"/>
  <c r="N71" i="1"/>
  <c r="N63" i="1"/>
  <c r="N55" i="1"/>
  <c r="N47" i="1"/>
  <c r="N39" i="1"/>
  <c r="N31" i="1"/>
  <c r="N15" i="1"/>
  <c r="E81" i="1"/>
  <c r="B75" i="4"/>
  <c r="B67" i="4"/>
  <c r="C54" i="4"/>
  <c r="L80" i="3"/>
  <c r="N80" i="2"/>
  <c r="C9" i="6"/>
  <c r="E9" i="1"/>
  <c r="E9" i="6"/>
  <c r="E9" i="7"/>
  <c r="E9" i="3"/>
  <c r="E9" i="2"/>
  <c r="F9" i="1"/>
  <c r="E9" i="5"/>
  <c r="F9" i="3"/>
  <c r="G9" i="1"/>
  <c r="F9" i="6"/>
  <c r="F9" i="5"/>
  <c r="F9" i="2"/>
  <c r="F9" i="7"/>
  <c r="G9" i="6"/>
  <c r="G9" i="3"/>
  <c r="G9" i="7"/>
  <c r="G9" i="2"/>
  <c r="G9" i="5"/>
  <c r="H9" i="1"/>
  <c r="H9" i="3"/>
  <c r="H9" i="6"/>
  <c r="H9" i="5"/>
  <c r="I9" i="1"/>
  <c r="H9" i="2"/>
  <c r="H9" i="7"/>
  <c r="I9" i="6"/>
  <c r="I9" i="3"/>
  <c r="I9" i="5"/>
  <c r="J9" i="1"/>
  <c r="I9" i="7"/>
  <c r="I9" i="2"/>
  <c r="J9" i="5"/>
  <c r="J9" i="7"/>
  <c r="J9" i="6"/>
  <c r="K9" i="1"/>
  <c r="J9" i="3"/>
  <c r="J9" i="2"/>
  <c r="K9" i="2"/>
  <c r="K9" i="6"/>
  <c r="K9" i="3"/>
  <c r="L9" i="1"/>
  <c r="K9" i="7"/>
  <c r="K9" i="5"/>
  <c r="L9" i="6"/>
  <c r="L9" i="5"/>
  <c r="L9" i="2"/>
  <c r="L9" i="7"/>
  <c r="L9" i="3"/>
  <c r="M9" i="1"/>
  <c r="M9" i="7"/>
  <c r="M9" i="6"/>
  <c r="M9" i="5"/>
  <c r="M9" i="2"/>
  <c r="M9" i="3"/>
  <c r="C80" i="3"/>
  <c r="I80" i="3" l="1"/>
  <c r="H80" i="3"/>
  <c r="G80" i="3"/>
  <c r="D74" i="4"/>
  <c r="N75" i="3"/>
  <c r="B80" i="3"/>
  <c r="N80" i="3" s="1"/>
  <c r="D54" i="4"/>
  <c r="N55" i="3"/>
  <c r="N27" i="3"/>
  <c r="N80" i="5"/>
  <c r="G80" i="4"/>
  <c r="N80" i="7"/>
  <c r="F80" i="4"/>
  <c r="N80" i="6"/>
  <c r="E80" i="4"/>
  <c r="D26" i="4"/>
  <c r="D80" i="4" s="1"/>
  <c r="N81" i="1"/>
  <c r="B80" i="4"/>
  <c r="C80" i="4"/>
</calcChain>
</file>

<file path=xl/comments1.xml><?xml version="1.0" encoding="utf-8"?>
<comments xmlns="http://schemas.openxmlformats.org/spreadsheetml/2006/main">
  <authors>
    <author>Matthew Moore</author>
  </authors>
  <commentList>
    <comment ref="J39" authorId="0" shapeId="0">
      <text>
        <r>
          <rPr>
            <sz val="9"/>
            <color indexed="81"/>
            <rFont val="Tahoma"/>
            <family val="2"/>
          </rPr>
          <t xml:space="preserve">DOR resumed administration of Tourist Development Tax 04/01/2018 </t>
        </r>
      </text>
    </comment>
  </commentList>
</comments>
</file>

<file path=xl/sharedStrings.xml><?xml version="1.0" encoding="utf-8"?>
<sst xmlns="http://schemas.openxmlformats.org/spreadsheetml/2006/main" count="571" uniqueCount="142">
  <si>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</si>
  <si>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</si>
  <si>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</si>
  <si>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</si>
  <si>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</si>
  <si>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</si>
  <si>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</si>
  <si>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</si>
  <si>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</si>
  <si>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</si>
  <si>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</si>
  <si>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</si>
  <si>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</si>
  <si>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</si>
  <si>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</si>
  <si>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</si>
  <si>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</si>
  <si>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</si>
  <si>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</si>
  <si>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</si>
  <si>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</si>
  <si>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</si>
  <si>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</si>
  <si>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</si>
  <si>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</si>
  <si>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</si>
  <si>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</si>
  <si>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</si>
  <si>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</si>
  <si>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</si>
  <si>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</si>
  <si>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</si>
  <si>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</si>
  <si>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</si>
  <si>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</si>
  <si>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</si>
  <si>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</si>
  <si>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</si>
  <si>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</si>
  <si>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</si>
  <si>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</si>
  <si>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</si>
  <si>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</si>
  <si>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</si>
  <si>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</si>
  <si>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</si>
  <si>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</si>
  <si>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</si>
  <si>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</si>
  <si>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</si>
  <si>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</si>
  <si>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</si>
  <si>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</si>
  <si>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</si>
  <si>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</si>
  <si>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</si>
  <si>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</si>
  <si>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</si>
  <si>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</si>
  <si>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</si>
  <si>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</si>
  <si>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</si>
  <si>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</si>
  <si>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</si>
  <si>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</si>
  <si>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</si>
  <si>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</si>
  <si>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</si>
  <si>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</si>
  <si>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</si>
  <si>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</si>
  <si>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</si>
  <si>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</si>
  <si>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</si>
  <si>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</si>
  <si>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</si>
  <si>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</si>
  <si>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</si>
  <si>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</si>
  <si>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</si>
  <si>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</si>
  <si>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</si>
  <si>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</si>
  <si>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</si>
  <si>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</si>
  <si>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</si>
  <si>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</si>
  <si>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</si>
  <si>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</si>
  <si>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</si>
  <si>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</si>
  <si>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</si>
  <si>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</si>
  <si>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</si>
  <si>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</si>
  <si>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</si>
  <si>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</si>
  <si>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</si>
  <si>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</si>
  <si>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</si>
  <si>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</si>
  <si>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</si>
  <si>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</si>
  <si>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</si>
  <si>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</si>
  <si>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</si>
  <si>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</si>
  <si>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</si>
  <si>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</si>
  <si>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</si>
  <si>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</si>
  <si>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</si>
  <si>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</si>
  <si>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</si>
  <si>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</si>
  <si>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</si>
  <si>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</si>
  <si>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</si>
  <si>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</si>
  <si>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</si>
  <si>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</si>
  <si>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</si>
  <si>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</si>
  <si>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</si>
  <si>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</si>
  <si>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</si>
  <si>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</si>
  <si>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</si>
  <si>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</si>
  <si>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</si>
  <si>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</si>
  <si>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</si>
  <si>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</si>
  <si>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</si>
  <si>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</si>
  <si>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</si>
  <si>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</si>
  <si>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</si>
  <si>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38*Highlands</t>
  </si>
  <si>
    <t>VALIDATED TAX RECEIPTS DATA FOR:  JULY, 2017 thru June, 2018</t>
  </si>
  <si>
    <t>SFY17-18</t>
  </si>
  <si>
    <t>`84575.00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</si>
</sst>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54">
    <font>
      <sz val="10"/>
      <name val="Times New Roman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MT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9"/>
      <name val="Arial"/>
      <family val="2"/>
    </font>
    <font>
      <sz val="19"/>
      <color indexed="48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6">
    <xf numFmtId="0" fontId="0" fillId="0" borderId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1" fillId="36" borderId="2" applyNumberFormat="0" applyAlignment="0" applyProtection="0"/>
    <xf numFmtId="0" fontId="31" fillId="36" borderId="2" applyNumberFormat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2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" fillId="41" borderId="7" applyNumberFormat="0" applyFont="0" applyAlignment="0" applyProtection="0"/>
    <xf numFmtId="0" fontId="40" fillId="13" borderId="8" applyNumberFormat="0" applyAlignment="0" applyProtection="0"/>
    <xf numFmtId="0" fontId="40" fillId="13" borderId="8" applyNumberFormat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2" fillId="11" borderId="9" applyNumberFormat="0" applyProtection="0">
      <alignment vertical="center"/>
    </xf>
    <xf numFmtId="4" fontId="13" fillId="42" borderId="9" applyNumberFormat="0" applyProtection="0">
      <alignment vertical="center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0" fontId="12" fillId="42" borderId="9" applyNumberFormat="0" applyProtection="0">
      <alignment horizontal="left" vertical="top" indent="1"/>
    </xf>
    <xf numFmtId="4" fontId="14" fillId="43" borderId="0" applyNumberFormat="0" applyProtection="0">
      <alignment horizontal="left" vertical="center" indent="1"/>
    </xf>
    <xf numFmtId="4" fontId="14" fillId="43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15" fillId="4" borderId="9" applyNumberFormat="0" applyProtection="0">
      <alignment horizontal="right" vertical="center"/>
    </xf>
    <xf numFmtId="4" fontId="15" fillId="12" borderId="9" applyNumberFormat="0" applyProtection="0">
      <alignment horizontal="right" vertical="center"/>
    </xf>
    <xf numFmtId="4" fontId="15" fillId="27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35" borderId="9" applyNumberFormat="0" applyProtection="0">
      <alignment horizontal="right" vertical="center"/>
    </xf>
    <xf numFmtId="4" fontId="15" fillId="7" borderId="9" applyNumberFormat="0" applyProtection="0">
      <alignment horizontal="right" vertical="center"/>
    </xf>
    <xf numFmtId="4" fontId="15" fillId="14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2" fillId="44" borderId="1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24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5" fillId="47" borderId="9" applyNumberFormat="0" applyProtection="0">
      <alignment horizontal="right" vertical="center"/>
    </xf>
    <xf numFmtId="4" fontId="17" fillId="45" borderId="0" applyNumberFormat="0" applyProtection="0">
      <alignment horizontal="left" vertical="center" indent="1"/>
    </xf>
    <xf numFmtId="4" fontId="2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7" fillId="43" borderId="0" applyNumberFormat="0" applyProtection="0">
      <alignment horizontal="left" vertical="center" indent="1"/>
    </xf>
    <xf numFmtId="4" fontId="2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top" indent="1"/>
    </xf>
    <xf numFmtId="0" fontId="23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3" borderId="9" applyNumberFormat="0" applyProtection="0">
      <alignment horizontal="left" vertical="center" indent="1"/>
    </xf>
    <xf numFmtId="0" fontId="23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top" indent="1"/>
    </xf>
    <xf numFmtId="0" fontId="23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8" borderId="9" applyNumberFormat="0" applyProtection="0">
      <alignment horizontal="left" vertical="center" indent="1"/>
    </xf>
    <xf numFmtId="0" fontId="23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top" indent="1"/>
    </xf>
    <xf numFmtId="0" fontId="23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9" borderId="9" applyNumberFormat="0" applyProtection="0">
      <alignment horizontal="left" vertical="center" indent="1"/>
    </xf>
    <xf numFmtId="0" fontId="23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top" indent="1"/>
    </xf>
    <xf numFmtId="0" fontId="23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22" fillId="0" borderId="0"/>
    <xf numFmtId="0" fontId="2" fillId="0" borderId="0"/>
    <xf numFmtId="0" fontId="2" fillId="0" borderId="0"/>
    <xf numFmtId="0" fontId="2" fillId="0" borderId="0"/>
    <xf numFmtId="0" fontId="46" fillId="31" borderId="11" applyBorder="0"/>
    <xf numFmtId="4" fontId="15" fillId="50" borderId="9" applyNumberFormat="0" applyProtection="0">
      <alignment vertical="center"/>
    </xf>
    <xf numFmtId="4" fontId="18" fillId="50" borderId="9" applyNumberFormat="0" applyProtection="0">
      <alignment vertical="center"/>
    </xf>
    <xf numFmtId="4" fontId="15" fillId="50" borderId="9" applyNumberFormat="0" applyProtection="0">
      <alignment horizontal="left" vertical="center" indent="1"/>
    </xf>
    <xf numFmtId="0" fontId="15" fillId="50" borderId="9" applyNumberFormat="0" applyProtection="0">
      <alignment horizontal="left" vertical="top" indent="1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8" fillId="45" borderId="9" applyNumberFormat="0" applyProtection="0">
      <alignment horizontal="right" vertical="center"/>
    </xf>
    <xf numFmtId="4" fontId="19" fillId="47" borderId="9" applyNumberFormat="0" applyProtection="0">
      <alignment horizontal="left" vertical="center" indent="1"/>
    </xf>
    <xf numFmtId="4" fontId="19" fillId="47" borderId="9" applyNumberFormat="0" applyProtection="0">
      <alignment horizontal="left" vertical="center" indent="1"/>
    </xf>
    <xf numFmtId="4" fontId="15" fillId="47" borderId="9" applyNumberFormat="0" applyProtection="0">
      <alignment horizontal="left" vertical="center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4" fontId="20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45" fillId="51" borderId="12"/>
    <xf numFmtId="4" fontId="21" fillId="45" borderId="9" applyNumberFormat="0" applyProtection="0">
      <alignment horizontal="right" vertical="center"/>
    </xf>
    <xf numFmtId="0" fontId="7" fillId="52" borderId="0"/>
    <xf numFmtId="49" fontId="8" fillId="52" borderId="0"/>
    <xf numFmtId="49" fontId="9" fillId="52" borderId="13">
      <alignment wrapText="1"/>
    </xf>
    <xf numFmtId="49" fontId="9" fillId="52" borderId="0">
      <alignment wrapText="1"/>
    </xf>
    <xf numFmtId="0" fontId="7" fillId="53" borderId="13">
      <protection locked="0"/>
    </xf>
    <xf numFmtId="0" fontId="7" fillId="52" borderId="0"/>
    <xf numFmtId="0" fontId="10" fillId="54" borderId="0"/>
    <xf numFmtId="0" fontId="10" fillId="55" borderId="0"/>
    <xf numFmtId="0" fontId="10" fillId="56" borderId="0"/>
    <xf numFmtId="0" fontId="44" fillId="0" borderId="0" applyNumberFormat="0" applyFill="0" applyBorder="0" applyAlignment="0" applyProtection="0"/>
    <xf numFmtId="39" fontId="2" fillId="0" borderId="0"/>
    <xf numFmtId="0" fontId="10" fillId="57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>
      <alignment vertical="top"/>
    </xf>
    <xf numFmtId="9" fontId="52" fillId="0" borderId="0" applyFont="0" applyFill="0" applyBorder="0" applyAlignment="0" applyProtection="0"/>
    <xf numFmtId="44" fontId="53" fillId="0" borderId="0" applyFont="0" applyFill="0" applyBorder="0" applyAlignment="0" applyProtection="0"/>
  </cellStyleXfs>
  <cellXfs count="45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ill="1" applyAlignment="1">
      <alignment horizontal="right"/>
    </xf>
    <xf numFmtId="164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37" fontId="4" fillId="0" borderId="0" xfId="499" applyNumberFormat="1" applyFont="1" applyFill="1" applyProtection="1"/>
    <xf numFmtId="37" fontId="4" fillId="0" borderId="0" xfId="498" applyNumberFormat="1" applyFont="1" applyFill="1" applyProtection="1"/>
    <xf numFmtId="37" fontId="4" fillId="0" borderId="0" xfId="500" applyNumberFormat="1" applyFont="1" applyFill="1" applyProtection="1"/>
    <xf numFmtId="3" fontId="4" fillId="0" borderId="0" xfId="500" applyNumberFormat="1" applyFont="1" applyFill="1" applyProtection="1"/>
    <xf numFmtId="3" fontId="4" fillId="0" borderId="0" xfId="498" applyNumberFormat="1" applyFont="1" applyFill="1" applyProtection="1"/>
    <xf numFmtId="3" fontId="4" fillId="0" borderId="0" xfId="499" applyNumberFormat="1" applyFont="1" applyFill="1" applyProtection="1"/>
    <xf numFmtId="3" fontId="4" fillId="0" borderId="0" xfId="0" applyNumberFormat="1" applyFont="1" applyFill="1" applyProtection="1"/>
    <xf numFmtId="3" fontId="4" fillId="0" borderId="0" xfId="499" applyNumberFormat="1" applyFont="1" applyFill="1" applyBorder="1" applyProtection="1"/>
    <xf numFmtId="3" fontId="4" fillId="0" borderId="0" xfId="498" applyNumberFormat="1" applyFont="1" applyFill="1" applyBorder="1" applyProtection="1"/>
    <xf numFmtId="3" fontId="4" fillId="0" borderId="0" xfId="500" applyNumberFormat="1" applyFont="1" applyFill="1" applyBorder="1" applyProtection="1"/>
    <xf numFmtId="41" fontId="4" fillId="0" borderId="0" xfId="499" applyNumberFormat="1" applyFont="1" applyFill="1" applyProtection="1"/>
    <xf numFmtId="41" fontId="4" fillId="0" borderId="0" xfId="500" applyNumberFormat="1" applyFont="1" applyFill="1" applyProtection="1"/>
    <xf numFmtId="0" fontId="0" fillId="58" borderId="0" xfId="0" applyFill="1" applyAlignment="1"/>
    <xf numFmtId="0" fontId="0" fillId="58" borderId="0" xfId="0" applyFill="1"/>
    <xf numFmtId="0" fontId="0" fillId="59" borderId="0" xfId="0" applyFill="1"/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center"/>
    </xf>
    <xf numFmtId="3" fontId="0" fillId="58" borderId="0" xfId="0" applyNumberFormat="1" applyFill="1"/>
    <xf numFmtId="8" fontId="0" fillId="0" borderId="0" xfId="0" applyNumberFormat="1"/>
    <xf numFmtId="165" fontId="2" fillId="0" borderId="0" xfId="352" applyNumberFormat="1" applyBorder="1"/>
    <xf numFmtId="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17" fontId="0" fillId="0" borderId="0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/>
    <xf numFmtId="9" fontId="0" fillId="0" borderId="0" xfId="2264" applyFont="1"/>
    <xf numFmtId="166" fontId="0" fillId="0" borderId="0" xfId="2265" applyNumberFormat="1" applyFont="1" applyFill="1" applyAlignment="1">
      <alignment horizontal="right"/>
    </xf>
    <xf numFmtId="0" fontId="0" fillId="0" borderId="0" xfId="0" applyAlignment="1">
      <alignment horizontal="center"/>
    </xf>
  </cellXfs>
  <cellStyles count="2266">
    <cellStyle name="20% - Accent1 2" xfId="1"/>
    <cellStyle name="20% - Accent1 2 2" xfId="2"/>
    <cellStyle name="20% - Accent1 2 3" xfId="3"/>
    <cellStyle name="20% - Accent1 2_autopost vouchers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2 2" xfId="10"/>
    <cellStyle name="20% - Accent2 2 2" xfId="11"/>
    <cellStyle name="20% - Accent2 2 3" xfId="12"/>
    <cellStyle name="20% - Accent2 2_autopost vouchers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3 2" xfId="19"/>
    <cellStyle name="20% - Accent3 2 2" xfId="20"/>
    <cellStyle name="20% - Accent3 2 3" xfId="21"/>
    <cellStyle name="20% - Accent3 2_autopost vouchers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4 2" xfId="28"/>
    <cellStyle name="20% - Accent4 2 2" xfId="29"/>
    <cellStyle name="20% - Accent4 2 3" xfId="30"/>
    <cellStyle name="20% - Accent4 2_autopost vouchers" xfId="31"/>
    <cellStyle name="20% - Accent4 3" xfId="32"/>
    <cellStyle name="20% - Accent4 4" xfId="33"/>
    <cellStyle name="20% - Accent4 5" xfId="34"/>
    <cellStyle name="20% - Accent4 6" xfId="35"/>
    <cellStyle name="20% - Accent4 7" xfId="36"/>
    <cellStyle name="20% - Accent5 2" xfId="37"/>
    <cellStyle name="20% - Accent5 2 2" xfId="38"/>
    <cellStyle name="20% - Accent5 2 3" xfId="39"/>
    <cellStyle name="20% - Accent5 2_autopost vouchers" xfId="40"/>
    <cellStyle name="20% - Accent5 3" xfId="41"/>
    <cellStyle name="20% - Accent5 4" xfId="42"/>
    <cellStyle name="20% - Accent5 5" xfId="43"/>
    <cellStyle name="20% - Accent5 6" xfId="44"/>
    <cellStyle name="20% - Accent5 7" xfId="45"/>
    <cellStyle name="20% - Accent6 2" xfId="46"/>
    <cellStyle name="20% - Accent6 2 2" xfId="47"/>
    <cellStyle name="20% - Accent6 2 3" xfId="48"/>
    <cellStyle name="20% - Accent6 2_autopost vouchers" xfId="49"/>
    <cellStyle name="20% - Accent6 3" xfId="50"/>
    <cellStyle name="20% - Accent6 4" xfId="51"/>
    <cellStyle name="20% - Accent6 5" xfId="52"/>
    <cellStyle name="20% - Accent6 6" xfId="53"/>
    <cellStyle name="20% - Accent6 7" xfId="54"/>
    <cellStyle name="40% - Accent1 2" xfId="55"/>
    <cellStyle name="40% - Accent1 2 2" xfId="56"/>
    <cellStyle name="40% - Accent1 2 3" xfId="57"/>
    <cellStyle name="40% - Accent1 2_autopost vouchers" xfId="58"/>
    <cellStyle name="40% - Accent1 3" xfId="59"/>
    <cellStyle name="40% - Accent1 4" xfId="60"/>
    <cellStyle name="40% - Accent1 5" xfId="61"/>
    <cellStyle name="40% - Accent1 6" xfId="62"/>
    <cellStyle name="40% - Accent1 7" xfId="63"/>
    <cellStyle name="40% - Accent2 2" xfId="64"/>
    <cellStyle name="40% - Accent2 2 2" xfId="65"/>
    <cellStyle name="40% - Accent2 2 3" xfId="66"/>
    <cellStyle name="40% - Accent2 2_autopost vouchers" xfId="67"/>
    <cellStyle name="40% - Accent2 3" xfId="68"/>
    <cellStyle name="40% - Accent2 4" xfId="69"/>
    <cellStyle name="40% - Accent2 5" xfId="70"/>
    <cellStyle name="40% - Accent2 6" xfId="71"/>
    <cellStyle name="40% - Accent2 7" xfId="72"/>
    <cellStyle name="40% - Accent3 2" xfId="73"/>
    <cellStyle name="40% - Accent3 2 2" xfId="74"/>
    <cellStyle name="40% - Accent3 2 3" xfId="75"/>
    <cellStyle name="40% - Accent3 2_autopost vouchers" xfId="76"/>
    <cellStyle name="40% - Accent3 3" xfId="77"/>
    <cellStyle name="40% - Accent3 4" xfId="78"/>
    <cellStyle name="40% - Accent3 5" xfId="79"/>
    <cellStyle name="40% - Accent3 6" xfId="80"/>
    <cellStyle name="40% - Accent3 7" xfId="81"/>
    <cellStyle name="40% - Accent4 2" xfId="82"/>
    <cellStyle name="40% - Accent4 2 2" xfId="83"/>
    <cellStyle name="40% - Accent4 2 3" xfId="84"/>
    <cellStyle name="40% - Accent4 2_autopost vouchers" xfId="85"/>
    <cellStyle name="40% - Accent4 3" xfId="86"/>
    <cellStyle name="40% - Accent4 4" xfId="87"/>
    <cellStyle name="40% - Accent4 5" xfId="88"/>
    <cellStyle name="40% - Accent4 6" xfId="89"/>
    <cellStyle name="40% - Accent4 7" xfId="90"/>
    <cellStyle name="40% - Accent5 2" xfId="91"/>
    <cellStyle name="40% - Accent5 2 2" xfId="92"/>
    <cellStyle name="40% - Accent5 2 3" xfId="93"/>
    <cellStyle name="40% - Accent5 2_autopost vouchers" xfId="94"/>
    <cellStyle name="40% - Accent5 3" xfId="95"/>
    <cellStyle name="40% - Accent5 4" xfId="96"/>
    <cellStyle name="40% - Accent5 5" xfId="97"/>
    <cellStyle name="40% - Accent5 6" xfId="98"/>
    <cellStyle name="40% - Accent5 7" xfId="99"/>
    <cellStyle name="40% - Accent6 2" xfId="100"/>
    <cellStyle name="40% - Accent6 2 2" xfId="101"/>
    <cellStyle name="40% - Accent6 2 3" xfId="102"/>
    <cellStyle name="40% - Accent6 2_autopost vouchers" xfId="103"/>
    <cellStyle name="40% - Accent6 3" xfId="104"/>
    <cellStyle name="40% - Accent6 4" xfId="105"/>
    <cellStyle name="40% - Accent6 5" xfId="106"/>
    <cellStyle name="40% - Accent6 6" xfId="107"/>
    <cellStyle name="40% - Accent6 7" xfId="108"/>
    <cellStyle name="60% - Accent1 2" xfId="109"/>
    <cellStyle name="60% - Accent1 3" xfId="110"/>
    <cellStyle name="60% - Accent2 2" xfId="111"/>
    <cellStyle name="60% - Accent2 3" xfId="112"/>
    <cellStyle name="60% - Accent3 2" xfId="113"/>
    <cellStyle name="60% - Accent3 3" xfId="114"/>
    <cellStyle name="60% - Accent4 2" xfId="115"/>
    <cellStyle name="60% - Accent4 3" xfId="116"/>
    <cellStyle name="60% - Accent5 2" xfId="117"/>
    <cellStyle name="60% - Accent5 3" xfId="118"/>
    <cellStyle name="60% - Accent6 2" xfId="119"/>
    <cellStyle name="60% - Accent6 3" xfId="120"/>
    <cellStyle name="Accent1 - 20%" xfId="121"/>
    <cellStyle name="Accent1 - 20% 2" xfId="122"/>
    <cellStyle name="Accent1 - 20% 2 2" xfId="123"/>
    <cellStyle name="Accent1 - 20% 2_autopost vouchers" xfId="124"/>
    <cellStyle name="Accent1 - 20% 3" xfId="125"/>
    <cellStyle name="Accent1 - 20% 4" xfId="126"/>
    <cellStyle name="Accent1 - 20%_ Refunds" xfId="127"/>
    <cellStyle name="Accent1 - 40%" xfId="128"/>
    <cellStyle name="Accent1 - 40% 2" xfId="129"/>
    <cellStyle name="Accent1 - 40% 2 2" xfId="130"/>
    <cellStyle name="Accent1 - 40% 2_autopost vouchers" xfId="131"/>
    <cellStyle name="Accent1 - 40% 3" xfId="132"/>
    <cellStyle name="Accent1 - 40% 4" xfId="133"/>
    <cellStyle name="Accent1 - 40%_ Refunds" xfId="134"/>
    <cellStyle name="Accent1 - 60%" xfId="135"/>
    <cellStyle name="Accent1 10" xfId="136"/>
    <cellStyle name="Accent1 11" xfId="137"/>
    <cellStyle name="Accent1 12" xfId="138"/>
    <cellStyle name="Accent1 13" xfId="139"/>
    <cellStyle name="Accent1 14" xfId="140"/>
    <cellStyle name="Accent1 2" xfId="141"/>
    <cellStyle name="Accent1 3" xfId="142"/>
    <cellStyle name="Accent1 3 2" xfId="143"/>
    <cellStyle name="Accent1 4" xfId="144"/>
    <cellStyle name="Accent1 5" xfId="145"/>
    <cellStyle name="Accent1 6" xfId="146"/>
    <cellStyle name="Accent1 7" xfId="147"/>
    <cellStyle name="Accent1 8" xfId="148"/>
    <cellStyle name="Accent1 9" xfId="149"/>
    <cellStyle name="Accent2 - 20%" xfId="150"/>
    <cellStyle name="Accent2 - 20% 2" xfId="151"/>
    <cellStyle name="Accent2 - 20% 2 2" xfId="152"/>
    <cellStyle name="Accent2 - 20% 2_autopost vouchers" xfId="153"/>
    <cellStyle name="Accent2 - 20% 3" xfId="154"/>
    <cellStyle name="Accent2 - 20% 4" xfId="155"/>
    <cellStyle name="Accent2 - 20%_ Refunds" xfId="156"/>
    <cellStyle name="Accent2 - 40%" xfId="157"/>
    <cellStyle name="Accent2 - 40% 2" xfId="158"/>
    <cellStyle name="Accent2 - 40% 2 2" xfId="159"/>
    <cellStyle name="Accent2 - 40% 2_autopost vouchers" xfId="160"/>
    <cellStyle name="Accent2 - 40% 3" xfId="161"/>
    <cellStyle name="Accent2 - 40% 4" xfId="162"/>
    <cellStyle name="Accent2 - 40%_ Refunds" xfId="163"/>
    <cellStyle name="Accent2 - 60%" xfId="164"/>
    <cellStyle name="Accent2 10" xfId="165"/>
    <cellStyle name="Accent2 11" xfId="166"/>
    <cellStyle name="Accent2 12" xfId="167"/>
    <cellStyle name="Accent2 13" xfId="168"/>
    <cellStyle name="Accent2 14" xfId="169"/>
    <cellStyle name="Accent2 2" xfId="170"/>
    <cellStyle name="Accent2 3" xfId="171"/>
    <cellStyle name="Accent2 3 2" xfId="172"/>
    <cellStyle name="Accent2 4" xfId="173"/>
    <cellStyle name="Accent2 5" xfId="174"/>
    <cellStyle name="Accent2 6" xfId="175"/>
    <cellStyle name="Accent2 7" xfId="176"/>
    <cellStyle name="Accent2 8" xfId="177"/>
    <cellStyle name="Accent2 9" xfId="178"/>
    <cellStyle name="Accent3 - 20%" xfId="179"/>
    <cellStyle name="Accent3 - 20% 2" xfId="180"/>
    <cellStyle name="Accent3 - 20% 2 2" xfId="181"/>
    <cellStyle name="Accent3 - 20% 2_autopost vouchers" xfId="182"/>
    <cellStyle name="Accent3 - 20% 3" xfId="183"/>
    <cellStyle name="Accent3 - 20% 4" xfId="184"/>
    <cellStyle name="Accent3 - 20%_ Refunds" xfId="185"/>
    <cellStyle name="Accent3 - 40%" xfId="186"/>
    <cellStyle name="Accent3 - 40% 2" xfId="187"/>
    <cellStyle name="Accent3 - 40% 2 2" xfId="188"/>
    <cellStyle name="Accent3 - 40% 2_autopost vouchers" xfId="189"/>
    <cellStyle name="Accent3 - 40% 3" xfId="190"/>
    <cellStyle name="Accent3 - 40% 4" xfId="191"/>
    <cellStyle name="Accent3 - 40%_ Refunds" xfId="192"/>
    <cellStyle name="Accent3 - 60%" xfId="193"/>
    <cellStyle name="Accent3 10" xfId="194"/>
    <cellStyle name="Accent3 11" xfId="195"/>
    <cellStyle name="Accent3 12" xfId="196"/>
    <cellStyle name="Accent3 13" xfId="197"/>
    <cellStyle name="Accent3 14" xfId="198"/>
    <cellStyle name="Accent3 2" xfId="199"/>
    <cellStyle name="Accent3 3" xfId="200"/>
    <cellStyle name="Accent3 3 2" xfId="201"/>
    <cellStyle name="Accent3 4" xfId="202"/>
    <cellStyle name="Accent3 5" xfId="203"/>
    <cellStyle name="Accent3 6" xfId="204"/>
    <cellStyle name="Accent3 7" xfId="205"/>
    <cellStyle name="Accent3 8" xfId="206"/>
    <cellStyle name="Accent3 9" xfId="207"/>
    <cellStyle name="Accent4 - 20%" xfId="208"/>
    <cellStyle name="Accent4 - 20% 2" xfId="209"/>
    <cellStyle name="Accent4 - 20% 2 2" xfId="210"/>
    <cellStyle name="Accent4 - 20% 2_autopost vouchers" xfId="211"/>
    <cellStyle name="Accent4 - 20% 3" xfId="212"/>
    <cellStyle name="Accent4 - 20% 4" xfId="213"/>
    <cellStyle name="Accent4 - 20%_ Refunds" xfId="214"/>
    <cellStyle name="Accent4 - 40%" xfId="215"/>
    <cellStyle name="Accent4 - 40% 2" xfId="216"/>
    <cellStyle name="Accent4 - 40% 2 2" xfId="217"/>
    <cellStyle name="Accent4 - 40% 2_autopost vouchers" xfId="218"/>
    <cellStyle name="Accent4 - 40% 3" xfId="219"/>
    <cellStyle name="Accent4 - 40% 4" xfId="220"/>
    <cellStyle name="Accent4 - 40%_ Refunds" xfId="221"/>
    <cellStyle name="Accent4 - 60%" xfId="222"/>
    <cellStyle name="Accent4 10" xfId="223"/>
    <cellStyle name="Accent4 11" xfId="224"/>
    <cellStyle name="Accent4 12" xfId="225"/>
    <cellStyle name="Accent4 13" xfId="226"/>
    <cellStyle name="Accent4 14" xfId="227"/>
    <cellStyle name="Accent4 2" xfId="228"/>
    <cellStyle name="Accent4 3" xfId="229"/>
    <cellStyle name="Accent4 3 2" xfId="230"/>
    <cellStyle name="Accent4 4" xfId="231"/>
    <cellStyle name="Accent4 5" xfId="232"/>
    <cellStyle name="Accent4 6" xfId="233"/>
    <cellStyle name="Accent4 7" xfId="234"/>
    <cellStyle name="Accent4 8" xfId="235"/>
    <cellStyle name="Accent4 9" xfId="236"/>
    <cellStyle name="Accent5 - 20%" xfId="237"/>
    <cellStyle name="Accent5 - 20% 2" xfId="238"/>
    <cellStyle name="Accent5 - 20% 2 2" xfId="239"/>
    <cellStyle name="Accent5 - 20% 2_autopost vouchers" xfId="240"/>
    <cellStyle name="Accent5 - 20% 3" xfId="241"/>
    <cellStyle name="Accent5 - 20% 4" xfId="242"/>
    <cellStyle name="Accent5 - 20%_ Refunds" xfId="243"/>
    <cellStyle name="Accent5 - 40%" xfId="244"/>
    <cellStyle name="Accent5 - 40% 2" xfId="245"/>
    <cellStyle name="Accent5 - 40% 2 2" xfId="246"/>
    <cellStyle name="Accent5 - 40% 2_autopost vouchers" xfId="247"/>
    <cellStyle name="Accent5 - 40% 3" xfId="248"/>
    <cellStyle name="Accent5 - 40% 4" xfId="249"/>
    <cellStyle name="Accent5 - 40%_ Refunds" xfId="250"/>
    <cellStyle name="Accent5 - 60%" xfId="251"/>
    <cellStyle name="Accent5 10" xfId="252"/>
    <cellStyle name="Accent5 11" xfId="253"/>
    <cellStyle name="Accent5 12" xfId="254"/>
    <cellStyle name="Accent5 13" xfId="255"/>
    <cellStyle name="Accent5 14" xfId="256"/>
    <cellStyle name="Accent5 2" xfId="257"/>
    <cellStyle name="Accent5 3" xfId="258"/>
    <cellStyle name="Accent5 3 2" xfId="259"/>
    <cellStyle name="Accent5 4" xfId="260"/>
    <cellStyle name="Accent5 5" xfId="261"/>
    <cellStyle name="Accent5 6" xfId="262"/>
    <cellStyle name="Accent5 7" xfId="263"/>
    <cellStyle name="Accent5 8" xfId="264"/>
    <cellStyle name="Accent5 9" xfId="265"/>
    <cellStyle name="Accent6 - 20%" xfId="266"/>
    <cellStyle name="Accent6 - 20% 2" xfId="267"/>
    <cellStyle name="Accent6 - 20% 2 2" xfId="268"/>
    <cellStyle name="Accent6 - 20% 2_autopost vouchers" xfId="269"/>
    <cellStyle name="Accent6 - 20% 3" xfId="270"/>
    <cellStyle name="Accent6 - 20% 4" xfId="271"/>
    <cellStyle name="Accent6 - 20%_ Refunds" xfId="272"/>
    <cellStyle name="Accent6 - 40%" xfId="273"/>
    <cellStyle name="Accent6 - 40% 2" xfId="274"/>
    <cellStyle name="Accent6 - 40% 2 2" xfId="275"/>
    <cellStyle name="Accent6 - 40% 2_autopost vouchers" xfId="276"/>
    <cellStyle name="Accent6 - 40% 3" xfId="277"/>
    <cellStyle name="Accent6 - 40% 4" xfId="278"/>
    <cellStyle name="Accent6 - 40%_ Refunds" xfId="279"/>
    <cellStyle name="Accent6 - 60%" xfId="280"/>
    <cellStyle name="Accent6 10" xfId="281"/>
    <cellStyle name="Accent6 11" xfId="282"/>
    <cellStyle name="Accent6 12" xfId="283"/>
    <cellStyle name="Accent6 13" xfId="284"/>
    <cellStyle name="Accent6 14" xfId="285"/>
    <cellStyle name="Accent6 2" xfId="286"/>
    <cellStyle name="Accent6 3" xfId="287"/>
    <cellStyle name="Accent6 3 2" xfId="288"/>
    <cellStyle name="Accent6 4" xfId="289"/>
    <cellStyle name="Accent6 5" xfId="290"/>
    <cellStyle name="Accent6 6" xfId="291"/>
    <cellStyle name="Accent6 7" xfId="292"/>
    <cellStyle name="Accent6 8" xfId="293"/>
    <cellStyle name="Accent6 9" xfId="294"/>
    <cellStyle name="Bad 2" xfId="295"/>
    <cellStyle name="Bad 3" xfId="296"/>
    <cellStyle name="Calculation 2" xfId="297"/>
    <cellStyle name="Calculation 3" xfId="298"/>
    <cellStyle name="Check Cell 2" xfId="299"/>
    <cellStyle name="Check Cell 3" xfId="300"/>
    <cellStyle name="Comma 2" xfId="301"/>
    <cellStyle name="Comma 2 2" xfId="302"/>
    <cellStyle name="Comma 2 3" xfId="303"/>
    <cellStyle name="Comma 2 4" xfId="304"/>
    <cellStyle name="Comma 3" xfId="305"/>
    <cellStyle name="Comma 3 2" xfId="306"/>
    <cellStyle name="Comma 4" xfId="307"/>
    <cellStyle name="Comma 5" xfId="308"/>
    <cellStyle name="Comma 6" xfId="309"/>
    <cellStyle name="Currency" xfId="2265" builtinId="4"/>
    <cellStyle name="Currency 10" xfId="310"/>
    <cellStyle name="Currency 11" xfId="311"/>
    <cellStyle name="Currency 11 2" xfId="312"/>
    <cellStyle name="Currency 12" xfId="313"/>
    <cellStyle name="Currency 2" xfId="314"/>
    <cellStyle name="Currency 2 2" xfId="315"/>
    <cellStyle name="Currency 2 3" xfId="316"/>
    <cellStyle name="Currency 2 4" xfId="317"/>
    <cellStyle name="Currency 2_1st MFT Prelim" xfId="318"/>
    <cellStyle name="Currency 3" xfId="319"/>
    <cellStyle name="Currency 3 2" xfId="320"/>
    <cellStyle name="Currency 4" xfId="321"/>
    <cellStyle name="Currency 5" xfId="322"/>
    <cellStyle name="Currency 6" xfId="323"/>
    <cellStyle name="Currency 7" xfId="324"/>
    <cellStyle name="Currency 8" xfId="325"/>
    <cellStyle name="Currency 9" xfId="326"/>
    <cellStyle name="Emphasis 1" xfId="327"/>
    <cellStyle name="Emphasis 2" xfId="328"/>
    <cellStyle name="Emphasis 3" xfId="329"/>
    <cellStyle name="Explanatory Text 2" xfId="330"/>
    <cellStyle name="Explanatory Text 3" xfId="331"/>
    <cellStyle name="Followed Hyperlink 2" xfId="332"/>
    <cellStyle name="Followed Hyperlink 3" xfId="333"/>
    <cellStyle name="Good 2" xfId="334"/>
    <cellStyle name="Good 3" xfId="335"/>
    <cellStyle name="Heading 1 2" xfId="336"/>
    <cellStyle name="Heading 1 3" xfId="337"/>
    <cellStyle name="Heading 2 2" xfId="338"/>
    <cellStyle name="Heading 2 3" xfId="339"/>
    <cellStyle name="Heading 3 2" xfId="340"/>
    <cellStyle name="Heading 3 3" xfId="341"/>
    <cellStyle name="Heading 4 2" xfId="342"/>
    <cellStyle name="Heading 4 3" xfId="343"/>
    <cellStyle name="Hyperlink 2" xfId="344"/>
    <cellStyle name="Hyperlink 3" xfId="345"/>
    <cellStyle name="Input 2" xfId="346"/>
    <cellStyle name="Input 3" xfId="347"/>
    <cellStyle name="Linked Cell 2" xfId="348"/>
    <cellStyle name="Linked Cell 3" xfId="349"/>
    <cellStyle name="Neutral 2" xfId="350"/>
    <cellStyle name="Neutral 3" xfId="351"/>
    <cellStyle name="Normal" xfId="0" builtinId="0"/>
    <cellStyle name="Normal 10" xfId="352"/>
    <cellStyle name="Normal 11" xfId="353"/>
    <cellStyle name="Normal 12" xfId="354"/>
    <cellStyle name="Normal 13" xfId="355"/>
    <cellStyle name="Normal 14" xfId="356"/>
    <cellStyle name="Normal 15" xfId="357"/>
    <cellStyle name="Normal 16" xfId="358"/>
    <cellStyle name="Normal 17" xfId="359"/>
    <cellStyle name="Normal 18" xfId="360"/>
    <cellStyle name="Normal 19" xfId="361"/>
    <cellStyle name="Normal 2" xfId="362"/>
    <cellStyle name="Normal 2 2" xfId="363"/>
    <cellStyle name="Normal 2 2 2" xfId="364"/>
    <cellStyle name="Normal 2 2_ Refunds" xfId="365"/>
    <cellStyle name="Normal 2 3" xfId="366"/>
    <cellStyle name="Normal 2 3 2" xfId="367"/>
    <cellStyle name="Normal 2 3_autopost vouchers" xfId="368"/>
    <cellStyle name="Normal 2 4" xfId="369"/>
    <cellStyle name="Normal 2 5" xfId="370"/>
    <cellStyle name="Normal 2 6" xfId="371"/>
    <cellStyle name="Normal 2 7" xfId="372"/>
    <cellStyle name="Normal 2_ Refunds" xfId="373"/>
    <cellStyle name="Normal 20" xfId="374"/>
    <cellStyle name="Normal 20 2" xfId="375"/>
    <cellStyle name="Normal 20_autopost vouchers" xfId="376"/>
    <cellStyle name="Normal 21" xfId="377"/>
    <cellStyle name="Normal 21 2" xfId="378"/>
    <cellStyle name="Normal 21_autopost vouchers" xfId="379"/>
    <cellStyle name="Normal 22" xfId="380"/>
    <cellStyle name="Normal 23" xfId="2263"/>
    <cellStyle name="Normal 3" xfId="381"/>
    <cellStyle name="Normal 3 10" xfId="382"/>
    <cellStyle name="Normal 3 11" xfId="383"/>
    <cellStyle name="Normal 3 12" xfId="384"/>
    <cellStyle name="Normal 3 13" xfId="385"/>
    <cellStyle name="Normal 3 14" xfId="386"/>
    <cellStyle name="Normal 3 15" xfId="387"/>
    <cellStyle name="Normal 3 16" xfId="388"/>
    <cellStyle name="Normal 3 2" xfId="389"/>
    <cellStyle name="Normal 3 3" xfId="390"/>
    <cellStyle name="Normal 3 4" xfId="391"/>
    <cellStyle name="Normal 3 5" xfId="392"/>
    <cellStyle name="Normal 3 6" xfId="393"/>
    <cellStyle name="Normal 3 7" xfId="394"/>
    <cellStyle name="Normal 3 8" xfId="395"/>
    <cellStyle name="Normal 3 9" xfId="396"/>
    <cellStyle name="Normal 3_ Refunds" xfId="397"/>
    <cellStyle name="Normal 4" xfId="398"/>
    <cellStyle name="Normal 4 10" xfId="399"/>
    <cellStyle name="Normal 4 11" xfId="400"/>
    <cellStyle name="Normal 4 12" xfId="401"/>
    <cellStyle name="Normal 4 13" xfId="402"/>
    <cellStyle name="Normal 4 14" xfId="403"/>
    <cellStyle name="Normal 4 15" xfId="404"/>
    <cellStyle name="Normal 4 16" xfId="405"/>
    <cellStyle name="Normal 4 17" xfId="406"/>
    <cellStyle name="Normal 4 18" xfId="407"/>
    <cellStyle name="Normal 4 19" xfId="408"/>
    <cellStyle name="Normal 4 2" xfId="409"/>
    <cellStyle name="Normal 4 20" xfId="410"/>
    <cellStyle name="Normal 4 21" xfId="411"/>
    <cellStyle name="Normal 4 22" xfId="412"/>
    <cellStyle name="Normal 4 23" xfId="413"/>
    <cellStyle name="Normal 4 24" xfId="414"/>
    <cellStyle name="Normal 4 25" xfId="415"/>
    <cellStyle name="Normal 4 26" xfId="416"/>
    <cellStyle name="Normal 4 26 2" xfId="417"/>
    <cellStyle name="Normal 4 26_autopost vouchers" xfId="418"/>
    <cellStyle name="Normal 4 27" xfId="419"/>
    <cellStyle name="Normal 4 3" xfId="420"/>
    <cellStyle name="Normal 4 4" xfId="421"/>
    <cellStyle name="Normal 4 5" xfId="422"/>
    <cellStyle name="Normal 4 6" xfId="423"/>
    <cellStyle name="Normal 4 7" xfId="424"/>
    <cellStyle name="Normal 4 8" xfId="425"/>
    <cellStyle name="Normal 4 9" xfId="426"/>
    <cellStyle name="Normal 4_ Refunds" xfId="427"/>
    <cellStyle name="Normal 5" xfId="428"/>
    <cellStyle name="Normal 5 10" xfId="429"/>
    <cellStyle name="Normal 5 11" xfId="430"/>
    <cellStyle name="Normal 5 12" xfId="431"/>
    <cellStyle name="Normal 5 13" xfId="432"/>
    <cellStyle name="Normal 5 13 2" xfId="433"/>
    <cellStyle name="Normal 5 13_autopost vouchers" xfId="434"/>
    <cellStyle name="Normal 5 14" xfId="435"/>
    <cellStyle name="Normal 5 2" xfId="436"/>
    <cellStyle name="Normal 5 3" xfId="437"/>
    <cellStyle name="Normal 5 4" xfId="438"/>
    <cellStyle name="Normal 5 5" xfId="439"/>
    <cellStyle name="Normal 5 6" xfId="440"/>
    <cellStyle name="Normal 5 7" xfId="441"/>
    <cellStyle name="Normal 5 8" xfId="442"/>
    <cellStyle name="Normal 5 9" xfId="443"/>
    <cellStyle name="Normal 5_ Refunds" xfId="444"/>
    <cellStyle name="Normal 6" xfId="445"/>
    <cellStyle name="Normal 6 10" xfId="446"/>
    <cellStyle name="Normal 6 11" xfId="447"/>
    <cellStyle name="Normal 6 12" xfId="448"/>
    <cellStyle name="Normal 6 13" xfId="449"/>
    <cellStyle name="Normal 6 14" xfId="450"/>
    <cellStyle name="Normal 6 15" xfId="451"/>
    <cellStyle name="Normal 6 16" xfId="452"/>
    <cellStyle name="Normal 6 17" xfId="453"/>
    <cellStyle name="Normal 6 18" xfId="454"/>
    <cellStyle name="Normal 6 19" xfId="455"/>
    <cellStyle name="Normal 6 2" xfId="456"/>
    <cellStyle name="Normal 6 2 2" xfId="457"/>
    <cellStyle name="Normal 6 2_ Refunds" xfId="458"/>
    <cellStyle name="Normal 6 20" xfId="459"/>
    <cellStyle name="Normal 6 21" xfId="460"/>
    <cellStyle name="Normal 6 22" xfId="461"/>
    <cellStyle name="Normal 6 23" xfId="462"/>
    <cellStyle name="Normal 6 23 2" xfId="463"/>
    <cellStyle name="Normal 6 23_autopost vouchers" xfId="464"/>
    <cellStyle name="Normal 6 24" xfId="465"/>
    <cellStyle name="Normal 6 24 2" xfId="466"/>
    <cellStyle name="Normal 6 24_autopost vouchers" xfId="467"/>
    <cellStyle name="Normal 6 25" xfId="468"/>
    <cellStyle name="Normal 6 25 2" xfId="469"/>
    <cellStyle name="Normal 6 25_autopost vouchers" xfId="470"/>
    <cellStyle name="Normal 6 26" xfId="471"/>
    <cellStyle name="Normal 6 3" xfId="472"/>
    <cellStyle name="Normal 6 4" xfId="473"/>
    <cellStyle name="Normal 6 5" xfId="474"/>
    <cellStyle name="Normal 6 6" xfId="475"/>
    <cellStyle name="Normal 6 7" xfId="476"/>
    <cellStyle name="Normal 6 8" xfId="477"/>
    <cellStyle name="Normal 6 9" xfId="478"/>
    <cellStyle name="Normal 6_ Refunds" xfId="479"/>
    <cellStyle name="Normal 7" xfId="480"/>
    <cellStyle name="Normal 7 10" xfId="481"/>
    <cellStyle name="Normal 7 10 2" xfId="482"/>
    <cellStyle name="Normal 7 10_autopost vouchers" xfId="483"/>
    <cellStyle name="Normal 7 11" xfId="484"/>
    <cellStyle name="Normal 7 2" xfId="485"/>
    <cellStyle name="Normal 7 2 2" xfId="486"/>
    <cellStyle name="Normal 7 2_ Refunds" xfId="487"/>
    <cellStyle name="Normal 7 3" xfId="488"/>
    <cellStyle name="Normal 7 4" xfId="489"/>
    <cellStyle name="Normal 7 5" xfId="490"/>
    <cellStyle name="Normal 7 6" xfId="491"/>
    <cellStyle name="Normal 7 7" xfId="492"/>
    <cellStyle name="Normal 7 8" xfId="493"/>
    <cellStyle name="Normal 7 9" xfId="494"/>
    <cellStyle name="Normal 7_ Refunds" xfId="495"/>
    <cellStyle name="Normal 8" xfId="496"/>
    <cellStyle name="Normal 9" xfId="497"/>
    <cellStyle name="Normal_Addtional Local Option Fuel" xfId="498"/>
    <cellStyle name="Normal_Non-Voted Local Option Fuel " xfId="499"/>
    <cellStyle name="Normal_Voted 1-Cent Local Option Fuel" xfId="500"/>
    <cellStyle name="Note 10" xfId="501"/>
    <cellStyle name="Note 10 2" xfId="502"/>
    <cellStyle name="Note 10_autopost vouchers" xfId="503"/>
    <cellStyle name="Note 11" xfId="504"/>
    <cellStyle name="Note 12" xfId="505"/>
    <cellStyle name="Note 2" xfId="506"/>
    <cellStyle name="Note 2 10" xfId="507"/>
    <cellStyle name="Note 2 10 2" xfId="508"/>
    <cellStyle name="Note 2 10 2 2" xfId="509"/>
    <cellStyle name="Note 2 10 2_autopost vouchers" xfId="510"/>
    <cellStyle name="Note 2 10 3" xfId="511"/>
    <cellStyle name="Note 2 10_ Refunds" xfId="512"/>
    <cellStyle name="Note 2 11" xfId="513"/>
    <cellStyle name="Note 2 11 2" xfId="514"/>
    <cellStyle name="Note 2 11 2 2" xfId="515"/>
    <cellStyle name="Note 2 11 2_autopost vouchers" xfId="516"/>
    <cellStyle name="Note 2 11 3" xfId="517"/>
    <cellStyle name="Note 2 11_ Refunds" xfId="518"/>
    <cellStyle name="Note 2 12" xfId="519"/>
    <cellStyle name="Note 2 12 2" xfId="520"/>
    <cellStyle name="Note 2 12 2 2" xfId="521"/>
    <cellStyle name="Note 2 12 2_autopost vouchers" xfId="522"/>
    <cellStyle name="Note 2 12 3" xfId="523"/>
    <cellStyle name="Note 2 12_ Refunds" xfId="524"/>
    <cellStyle name="Note 2 13" xfId="525"/>
    <cellStyle name="Note 2 13 2" xfId="526"/>
    <cellStyle name="Note 2 13 2 2" xfId="527"/>
    <cellStyle name="Note 2 13 2_autopost vouchers" xfId="528"/>
    <cellStyle name="Note 2 13 3" xfId="529"/>
    <cellStyle name="Note 2 13_ Refunds" xfId="530"/>
    <cellStyle name="Note 2 14" xfId="531"/>
    <cellStyle name="Note 2 14 2" xfId="532"/>
    <cellStyle name="Note 2 14 2 2" xfId="533"/>
    <cellStyle name="Note 2 14 2_autopost vouchers" xfId="534"/>
    <cellStyle name="Note 2 14 3" xfId="535"/>
    <cellStyle name="Note 2 14_ Refunds" xfId="536"/>
    <cellStyle name="Note 2 15" xfId="537"/>
    <cellStyle name="Note 2 15 2" xfId="538"/>
    <cellStyle name="Note 2 15 2 2" xfId="539"/>
    <cellStyle name="Note 2 15 2_autopost vouchers" xfId="540"/>
    <cellStyle name="Note 2 15 3" xfId="541"/>
    <cellStyle name="Note 2 15_ Refunds" xfId="542"/>
    <cellStyle name="Note 2 16" xfId="543"/>
    <cellStyle name="Note 2 16 2" xfId="544"/>
    <cellStyle name="Note 2 16 2 2" xfId="545"/>
    <cellStyle name="Note 2 16 2_autopost vouchers" xfId="546"/>
    <cellStyle name="Note 2 16 3" xfId="547"/>
    <cellStyle name="Note 2 16_ Refunds" xfId="548"/>
    <cellStyle name="Note 2 17" xfId="549"/>
    <cellStyle name="Note 2 17 2" xfId="550"/>
    <cellStyle name="Note 2 17 2 2" xfId="551"/>
    <cellStyle name="Note 2 17 2_autopost vouchers" xfId="552"/>
    <cellStyle name="Note 2 17 3" xfId="553"/>
    <cellStyle name="Note 2 17_ Refunds" xfId="554"/>
    <cellStyle name="Note 2 18" xfId="555"/>
    <cellStyle name="Note 2 18 2" xfId="556"/>
    <cellStyle name="Note 2 18 2 2" xfId="557"/>
    <cellStyle name="Note 2 18 2_autopost vouchers" xfId="558"/>
    <cellStyle name="Note 2 18 3" xfId="559"/>
    <cellStyle name="Note 2 18_ Refunds" xfId="560"/>
    <cellStyle name="Note 2 19" xfId="561"/>
    <cellStyle name="Note 2 19 2" xfId="562"/>
    <cellStyle name="Note 2 19 2 2" xfId="563"/>
    <cellStyle name="Note 2 19 2_autopost vouchers" xfId="564"/>
    <cellStyle name="Note 2 19 3" xfId="565"/>
    <cellStyle name="Note 2 19_ Refunds" xfId="566"/>
    <cellStyle name="Note 2 2" xfId="567"/>
    <cellStyle name="Note 2 2 10" xfId="568"/>
    <cellStyle name="Note 2 2 2" xfId="569"/>
    <cellStyle name="Note 2 2 2 2" xfId="570"/>
    <cellStyle name="Note 2 2 2 2 2" xfId="571"/>
    <cellStyle name="Note 2 2 2 2_autopost vouchers" xfId="572"/>
    <cellStyle name="Note 2 2 2 3" xfId="573"/>
    <cellStyle name="Note 2 2 2_ Refunds" xfId="574"/>
    <cellStyle name="Note 2 2 3" xfId="575"/>
    <cellStyle name="Note 2 2 3 2" xfId="576"/>
    <cellStyle name="Note 2 2 3 2 2" xfId="577"/>
    <cellStyle name="Note 2 2 3 2_autopost vouchers" xfId="578"/>
    <cellStyle name="Note 2 2 3 3" xfId="579"/>
    <cellStyle name="Note 2 2 3_ Refunds" xfId="580"/>
    <cellStyle name="Note 2 2 4" xfId="581"/>
    <cellStyle name="Note 2 2 4 2" xfId="582"/>
    <cellStyle name="Note 2 2 4 2 2" xfId="583"/>
    <cellStyle name="Note 2 2 4 2_autopost vouchers" xfId="584"/>
    <cellStyle name="Note 2 2 4 3" xfId="585"/>
    <cellStyle name="Note 2 2 4_ Refunds" xfId="586"/>
    <cellStyle name="Note 2 2 5" xfId="587"/>
    <cellStyle name="Note 2 2 5 2" xfId="588"/>
    <cellStyle name="Note 2 2 5 2 2" xfId="589"/>
    <cellStyle name="Note 2 2 5 2_autopost vouchers" xfId="590"/>
    <cellStyle name="Note 2 2 5 3" xfId="591"/>
    <cellStyle name="Note 2 2 5_ Refunds" xfId="592"/>
    <cellStyle name="Note 2 2 6" xfId="593"/>
    <cellStyle name="Note 2 2 6 2" xfId="594"/>
    <cellStyle name="Note 2 2 6 2 2" xfId="595"/>
    <cellStyle name="Note 2 2 6 2_autopost vouchers" xfId="596"/>
    <cellStyle name="Note 2 2 6 3" xfId="597"/>
    <cellStyle name="Note 2 2 6_ Refunds" xfId="598"/>
    <cellStyle name="Note 2 2 7" xfId="599"/>
    <cellStyle name="Note 2 2 7 2" xfId="600"/>
    <cellStyle name="Note 2 2 7 2 2" xfId="601"/>
    <cellStyle name="Note 2 2 7 2_autopost vouchers" xfId="602"/>
    <cellStyle name="Note 2 2 7 3" xfId="603"/>
    <cellStyle name="Note 2 2 7_ Refunds" xfId="604"/>
    <cellStyle name="Note 2 2 8" xfId="605"/>
    <cellStyle name="Note 2 2 8 2" xfId="606"/>
    <cellStyle name="Note 2 2 8 2 2" xfId="607"/>
    <cellStyle name="Note 2 2 8 2_autopost vouchers" xfId="608"/>
    <cellStyle name="Note 2 2 8 3" xfId="609"/>
    <cellStyle name="Note 2 2 8_ Refunds" xfId="610"/>
    <cellStyle name="Note 2 2 9" xfId="611"/>
    <cellStyle name="Note 2 2 9 2" xfId="612"/>
    <cellStyle name="Note 2 2 9_autopost vouchers" xfId="613"/>
    <cellStyle name="Note 2 2_ Refunds" xfId="614"/>
    <cellStyle name="Note 2 20" xfId="615"/>
    <cellStyle name="Note 2 20 2" xfId="616"/>
    <cellStyle name="Note 2 20 2 2" xfId="617"/>
    <cellStyle name="Note 2 20 2_autopost vouchers" xfId="618"/>
    <cellStyle name="Note 2 20 3" xfId="619"/>
    <cellStyle name="Note 2 20_ Refunds" xfId="620"/>
    <cellStyle name="Note 2 21" xfId="621"/>
    <cellStyle name="Note 2 21 2" xfId="622"/>
    <cellStyle name="Note 2 21 2 2" xfId="623"/>
    <cellStyle name="Note 2 21 2_autopost vouchers" xfId="624"/>
    <cellStyle name="Note 2 21 3" xfId="625"/>
    <cellStyle name="Note 2 21_ Refunds" xfId="626"/>
    <cellStyle name="Note 2 22" xfId="627"/>
    <cellStyle name="Note 2 22 2" xfId="628"/>
    <cellStyle name="Note 2 22 2 2" xfId="629"/>
    <cellStyle name="Note 2 22 2_autopost vouchers" xfId="630"/>
    <cellStyle name="Note 2 22 3" xfId="631"/>
    <cellStyle name="Note 2 22_ Refunds" xfId="632"/>
    <cellStyle name="Note 2 23" xfId="633"/>
    <cellStyle name="Note 2 23 2" xfId="634"/>
    <cellStyle name="Note 2 23 2 2" xfId="635"/>
    <cellStyle name="Note 2 23 2_autopost vouchers" xfId="636"/>
    <cellStyle name="Note 2 23 3" xfId="637"/>
    <cellStyle name="Note 2 23_ Refunds" xfId="638"/>
    <cellStyle name="Note 2 24" xfId="639"/>
    <cellStyle name="Note 2 24 2" xfId="640"/>
    <cellStyle name="Note 2 24 2 2" xfId="641"/>
    <cellStyle name="Note 2 24 2_autopost vouchers" xfId="642"/>
    <cellStyle name="Note 2 24 3" xfId="643"/>
    <cellStyle name="Note 2 24_ Refunds" xfId="644"/>
    <cellStyle name="Note 2 25" xfId="645"/>
    <cellStyle name="Note 2 25 2" xfId="646"/>
    <cellStyle name="Note 2 25 2 2" xfId="647"/>
    <cellStyle name="Note 2 25 2_autopost vouchers" xfId="648"/>
    <cellStyle name="Note 2 25 3" xfId="649"/>
    <cellStyle name="Note 2 25_ Refunds" xfId="650"/>
    <cellStyle name="Note 2 26" xfId="651"/>
    <cellStyle name="Note 2 26 2" xfId="652"/>
    <cellStyle name="Note 2 26 2 2" xfId="653"/>
    <cellStyle name="Note 2 26 2_autopost vouchers" xfId="654"/>
    <cellStyle name="Note 2 26 3" xfId="655"/>
    <cellStyle name="Note 2 26_ Refunds" xfId="656"/>
    <cellStyle name="Note 2 27" xfId="657"/>
    <cellStyle name="Note 2 27 2" xfId="658"/>
    <cellStyle name="Note 2 27 2 2" xfId="659"/>
    <cellStyle name="Note 2 27 2_autopost vouchers" xfId="660"/>
    <cellStyle name="Note 2 27 3" xfId="661"/>
    <cellStyle name="Note 2 27_ Refunds" xfId="662"/>
    <cellStyle name="Note 2 28" xfId="663"/>
    <cellStyle name="Note 2 28 2" xfId="664"/>
    <cellStyle name="Note 2 28 2 2" xfId="665"/>
    <cellStyle name="Note 2 28 2_autopost vouchers" xfId="666"/>
    <cellStyle name="Note 2 28 3" xfId="667"/>
    <cellStyle name="Note 2 28_ Refunds" xfId="668"/>
    <cellStyle name="Note 2 29" xfId="669"/>
    <cellStyle name="Note 2 29 2" xfId="670"/>
    <cellStyle name="Note 2 29 2 2" xfId="671"/>
    <cellStyle name="Note 2 29 2_autopost vouchers" xfId="672"/>
    <cellStyle name="Note 2 29 3" xfId="673"/>
    <cellStyle name="Note 2 29_ Refunds" xfId="674"/>
    <cellStyle name="Note 2 3" xfId="675"/>
    <cellStyle name="Note 2 3 10" xfId="676"/>
    <cellStyle name="Note 2 3 2" xfId="677"/>
    <cellStyle name="Note 2 3 2 2" xfId="678"/>
    <cellStyle name="Note 2 3 2 2 2" xfId="679"/>
    <cellStyle name="Note 2 3 2 2_autopost vouchers" xfId="680"/>
    <cellStyle name="Note 2 3 2 3" xfId="681"/>
    <cellStyle name="Note 2 3 2_ Refunds" xfId="682"/>
    <cellStyle name="Note 2 3 3" xfId="683"/>
    <cellStyle name="Note 2 3 3 2" xfId="684"/>
    <cellStyle name="Note 2 3 3 2 2" xfId="685"/>
    <cellStyle name="Note 2 3 3 2_autopost vouchers" xfId="686"/>
    <cellStyle name="Note 2 3 3 3" xfId="687"/>
    <cellStyle name="Note 2 3 3_ Refunds" xfId="688"/>
    <cellStyle name="Note 2 3 4" xfId="689"/>
    <cellStyle name="Note 2 3 4 2" xfId="690"/>
    <cellStyle name="Note 2 3 4 2 2" xfId="691"/>
    <cellStyle name="Note 2 3 4 2_autopost vouchers" xfId="692"/>
    <cellStyle name="Note 2 3 4 3" xfId="693"/>
    <cellStyle name="Note 2 3 4_ Refunds" xfId="694"/>
    <cellStyle name="Note 2 3 5" xfId="695"/>
    <cellStyle name="Note 2 3 5 2" xfId="696"/>
    <cellStyle name="Note 2 3 5 2 2" xfId="697"/>
    <cellStyle name="Note 2 3 5 2_autopost vouchers" xfId="698"/>
    <cellStyle name="Note 2 3 5 3" xfId="699"/>
    <cellStyle name="Note 2 3 5_ Refunds" xfId="700"/>
    <cellStyle name="Note 2 3 6" xfId="701"/>
    <cellStyle name="Note 2 3 6 2" xfId="702"/>
    <cellStyle name="Note 2 3 6 2 2" xfId="703"/>
    <cellStyle name="Note 2 3 6 2_autopost vouchers" xfId="704"/>
    <cellStyle name="Note 2 3 6 3" xfId="705"/>
    <cellStyle name="Note 2 3 6_ Refunds" xfId="706"/>
    <cellStyle name="Note 2 3 7" xfId="707"/>
    <cellStyle name="Note 2 3 7 2" xfId="708"/>
    <cellStyle name="Note 2 3 7 2 2" xfId="709"/>
    <cellStyle name="Note 2 3 7 2_autopost vouchers" xfId="710"/>
    <cellStyle name="Note 2 3 7 3" xfId="711"/>
    <cellStyle name="Note 2 3 7_ Refunds" xfId="712"/>
    <cellStyle name="Note 2 3 8" xfId="713"/>
    <cellStyle name="Note 2 3 8 2" xfId="714"/>
    <cellStyle name="Note 2 3 8 2 2" xfId="715"/>
    <cellStyle name="Note 2 3 8 2_autopost vouchers" xfId="716"/>
    <cellStyle name="Note 2 3 8 3" xfId="717"/>
    <cellStyle name="Note 2 3 8_ Refunds" xfId="718"/>
    <cellStyle name="Note 2 3 9" xfId="719"/>
    <cellStyle name="Note 2 3 9 2" xfId="720"/>
    <cellStyle name="Note 2 3 9_autopost vouchers" xfId="721"/>
    <cellStyle name="Note 2 3_ Refunds" xfId="722"/>
    <cellStyle name="Note 2 30" xfId="723"/>
    <cellStyle name="Note 2 30 2" xfId="724"/>
    <cellStyle name="Note 2 30 2 2" xfId="725"/>
    <cellStyle name="Note 2 30 2_autopost vouchers" xfId="726"/>
    <cellStyle name="Note 2 30 3" xfId="727"/>
    <cellStyle name="Note 2 30_ Refunds" xfId="728"/>
    <cellStyle name="Note 2 31" xfId="729"/>
    <cellStyle name="Note 2 31 2" xfId="730"/>
    <cellStyle name="Note 2 31 2 2" xfId="731"/>
    <cellStyle name="Note 2 31 2_autopost vouchers" xfId="732"/>
    <cellStyle name="Note 2 31 3" xfId="733"/>
    <cellStyle name="Note 2 31_ Refunds" xfId="734"/>
    <cellStyle name="Note 2 32" xfId="735"/>
    <cellStyle name="Note 2 32 2" xfId="736"/>
    <cellStyle name="Note 2 32 2 2" xfId="737"/>
    <cellStyle name="Note 2 32 2_autopost vouchers" xfId="738"/>
    <cellStyle name="Note 2 32 3" xfId="739"/>
    <cellStyle name="Note 2 32_ Refunds" xfId="740"/>
    <cellStyle name="Note 2 33" xfId="741"/>
    <cellStyle name="Note 2 4" xfId="742"/>
    <cellStyle name="Note 2 4 10" xfId="743"/>
    <cellStyle name="Note 2 4 2" xfId="744"/>
    <cellStyle name="Note 2 4 2 2" xfId="745"/>
    <cellStyle name="Note 2 4 2 2 2" xfId="746"/>
    <cellStyle name="Note 2 4 2 2_autopost vouchers" xfId="747"/>
    <cellStyle name="Note 2 4 2 3" xfId="748"/>
    <cellStyle name="Note 2 4 2_ Refunds" xfId="749"/>
    <cellStyle name="Note 2 4 3" xfId="750"/>
    <cellStyle name="Note 2 4 3 2" xfId="751"/>
    <cellStyle name="Note 2 4 3 2 2" xfId="752"/>
    <cellStyle name="Note 2 4 3 2_autopost vouchers" xfId="753"/>
    <cellStyle name="Note 2 4 3 3" xfId="754"/>
    <cellStyle name="Note 2 4 3_ Refunds" xfId="755"/>
    <cellStyle name="Note 2 4 4" xfId="756"/>
    <cellStyle name="Note 2 4 4 2" xfId="757"/>
    <cellStyle name="Note 2 4 4 2 2" xfId="758"/>
    <cellStyle name="Note 2 4 4 2_autopost vouchers" xfId="759"/>
    <cellStyle name="Note 2 4 4 3" xfId="760"/>
    <cellStyle name="Note 2 4 4_ Refunds" xfId="761"/>
    <cellStyle name="Note 2 4 5" xfId="762"/>
    <cellStyle name="Note 2 4 5 2" xfId="763"/>
    <cellStyle name="Note 2 4 5 2 2" xfId="764"/>
    <cellStyle name="Note 2 4 5 2_autopost vouchers" xfId="765"/>
    <cellStyle name="Note 2 4 5 3" xfId="766"/>
    <cellStyle name="Note 2 4 5_ Refunds" xfId="767"/>
    <cellStyle name="Note 2 4 6" xfId="768"/>
    <cellStyle name="Note 2 4 6 2" xfId="769"/>
    <cellStyle name="Note 2 4 6 2 2" xfId="770"/>
    <cellStyle name="Note 2 4 6 2_autopost vouchers" xfId="771"/>
    <cellStyle name="Note 2 4 6 3" xfId="772"/>
    <cellStyle name="Note 2 4 6_ Refunds" xfId="773"/>
    <cellStyle name="Note 2 4 7" xfId="774"/>
    <cellStyle name="Note 2 4 7 2" xfId="775"/>
    <cellStyle name="Note 2 4 7 2 2" xfId="776"/>
    <cellStyle name="Note 2 4 7 2_autopost vouchers" xfId="777"/>
    <cellStyle name="Note 2 4 7 3" xfId="778"/>
    <cellStyle name="Note 2 4 7_ Refunds" xfId="779"/>
    <cellStyle name="Note 2 4 8" xfId="780"/>
    <cellStyle name="Note 2 4 8 2" xfId="781"/>
    <cellStyle name="Note 2 4 8 2 2" xfId="782"/>
    <cellStyle name="Note 2 4 8 2_autopost vouchers" xfId="783"/>
    <cellStyle name="Note 2 4 8 3" xfId="784"/>
    <cellStyle name="Note 2 4 8_ Refunds" xfId="785"/>
    <cellStyle name="Note 2 4 9" xfId="786"/>
    <cellStyle name="Note 2 4 9 2" xfId="787"/>
    <cellStyle name="Note 2 4 9_autopost vouchers" xfId="788"/>
    <cellStyle name="Note 2 4_ Refunds" xfId="789"/>
    <cellStyle name="Note 2 5" xfId="790"/>
    <cellStyle name="Note 2 5 2" xfId="791"/>
    <cellStyle name="Note 2 5 2 2" xfId="792"/>
    <cellStyle name="Note 2 5 2_autopost vouchers" xfId="793"/>
    <cellStyle name="Note 2 5 3" xfId="794"/>
    <cellStyle name="Note 2 5_ Refunds" xfId="795"/>
    <cellStyle name="Note 2 6" xfId="796"/>
    <cellStyle name="Note 2 6 2" xfId="797"/>
    <cellStyle name="Note 2 6 2 2" xfId="798"/>
    <cellStyle name="Note 2 6 2_autopost vouchers" xfId="799"/>
    <cellStyle name="Note 2 6 3" xfId="800"/>
    <cellStyle name="Note 2 6_ Refunds" xfId="801"/>
    <cellStyle name="Note 2 7" xfId="802"/>
    <cellStyle name="Note 2 7 2" xfId="803"/>
    <cellStyle name="Note 2 7 2 2" xfId="804"/>
    <cellStyle name="Note 2 7 2_autopost vouchers" xfId="805"/>
    <cellStyle name="Note 2 7 3" xfId="806"/>
    <cellStyle name="Note 2 7_ Refunds" xfId="807"/>
    <cellStyle name="Note 2 8" xfId="808"/>
    <cellStyle name="Note 2 8 2" xfId="809"/>
    <cellStyle name="Note 2 8 2 2" xfId="810"/>
    <cellStyle name="Note 2 8 2_autopost vouchers" xfId="811"/>
    <cellStyle name="Note 2 8 3" xfId="812"/>
    <cellStyle name="Note 2 8_ Refunds" xfId="813"/>
    <cellStyle name="Note 2 9" xfId="814"/>
    <cellStyle name="Note 2 9 2" xfId="815"/>
    <cellStyle name="Note 2 9 2 2" xfId="816"/>
    <cellStyle name="Note 2 9 2_autopost vouchers" xfId="817"/>
    <cellStyle name="Note 2 9 3" xfId="818"/>
    <cellStyle name="Note 2 9_ Refunds" xfId="819"/>
    <cellStyle name="Note 2_ Refunds" xfId="820"/>
    <cellStyle name="Note 3" xfId="821"/>
    <cellStyle name="Note 3 10" xfId="822"/>
    <cellStyle name="Note 3 10 2" xfId="823"/>
    <cellStyle name="Note 3 10 2 2" xfId="824"/>
    <cellStyle name="Note 3 10 2_autopost vouchers" xfId="825"/>
    <cellStyle name="Note 3 10 3" xfId="826"/>
    <cellStyle name="Note 3 10_ Refunds" xfId="827"/>
    <cellStyle name="Note 3 11" xfId="828"/>
    <cellStyle name="Note 3 11 2" xfId="829"/>
    <cellStyle name="Note 3 11 2 2" xfId="830"/>
    <cellStyle name="Note 3 11 2_autopost vouchers" xfId="831"/>
    <cellStyle name="Note 3 11 3" xfId="832"/>
    <cellStyle name="Note 3 11_ Refunds" xfId="833"/>
    <cellStyle name="Note 3 12" xfId="834"/>
    <cellStyle name="Note 3 12 2" xfId="835"/>
    <cellStyle name="Note 3 12 2 2" xfId="836"/>
    <cellStyle name="Note 3 12 2_autopost vouchers" xfId="837"/>
    <cellStyle name="Note 3 12 3" xfId="838"/>
    <cellStyle name="Note 3 12_ Refunds" xfId="839"/>
    <cellStyle name="Note 3 13" xfId="840"/>
    <cellStyle name="Note 3 13 2" xfId="841"/>
    <cellStyle name="Note 3 13 2 2" xfId="842"/>
    <cellStyle name="Note 3 13 2_autopost vouchers" xfId="843"/>
    <cellStyle name="Note 3 13 3" xfId="844"/>
    <cellStyle name="Note 3 13_ Refunds" xfId="845"/>
    <cellStyle name="Note 3 14" xfId="846"/>
    <cellStyle name="Note 3 14 2" xfId="847"/>
    <cellStyle name="Note 3 14 2 2" xfId="848"/>
    <cellStyle name="Note 3 14 2_autopost vouchers" xfId="849"/>
    <cellStyle name="Note 3 14 3" xfId="850"/>
    <cellStyle name="Note 3 14_ Refunds" xfId="851"/>
    <cellStyle name="Note 3 15" xfId="852"/>
    <cellStyle name="Note 3 15 2" xfId="853"/>
    <cellStyle name="Note 3 15 2 2" xfId="854"/>
    <cellStyle name="Note 3 15 2_autopost vouchers" xfId="855"/>
    <cellStyle name="Note 3 15 3" xfId="856"/>
    <cellStyle name="Note 3 15_ Refunds" xfId="857"/>
    <cellStyle name="Note 3 16" xfId="858"/>
    <cellStyle name="Note 3 16 2" xfId="859"/>
    <cellStyle name="Note 3 16 2 2" xfId="860"/>
    <cellStyle name="Note 3 16 2_autopost vouchers" xfId="861"/>
    <cellStyle name="Note 3 16 3" xfId="862"/>
    <cellStyle name="Note 3 16_ Refunds" xfId="863"/>
    <cellStyle name="Note 3 17" xfId="864"/>
    <cellStyle name="Note 3 17 2" xfId="865"/>
    <cellStyle name="Note 3 17 2 2" xfId="866"/>
    <cellStyle name="Note 3 17 2_autopost vouchers" xfId="867"/>
    <cellStyle name="Note 3 17 3" xfId="868"/>
    <cellStyle name="Note 3 17_ Refunds" xfId="869"/>
    <cellStyle name="Note 3 18" xfId="870"/>
    <cellStyle name="Note 3 18 2" xfId="871"/>
    <cellStyle name="Note 3 18 2 2" xfId="872"/>
    <cellStyle name="Note 3 18 2_autopost vouchers" xfId="873"/>
    <cellStyle name="Note 3 18 3" xfId="874"/>
    <cellStyle name="Note 3 18_ Refunds" xfId="875"/>
    <cellStyle name="Note 3 19" xfId="876"/>
    <cellStyle name="Note 3 19 2" xfId="877"/>
    <cellStyle name="Note 3 19 2 2" xfId="878"/>
    <cellStyle name="Note 3 19 2_autopost vouchers" xfId="879"/>
    <cellStyle name="Note 3 19 3" xfId="880"/>
    <cellStyle name="Note 3 19_ Refunds" xfId="881"/>
    <cellStyle name="Note 3 2" xfId="882"/>
    <cellStyle name="Note 3 2 10" xfId="883"/>
    <cellStyle name="Note 3 2 2" xfId="884"/>
    <cellStyle name="Note 3 2 2 2" xfId="885"/>
    <cellStyle name="Note 3 2 2 2 2" xfId="886"/>
    <cellStyle name="Note 3 2 2 2_autopost vouchers" xfId="887"/>
    <cellStyle name="Note 3 2 2 3" xfId="888"/>
    <cellStyle name="Note 3 2 2_ Refunds" xfId="889"/>
    <cellStyle name="Note 3 2 3" xfId="890"/>
    <cellStyle name="Note 3 2 3 2" xfId="891"/>
    <cellStyle name="Note 3 2 3 2 2" xfId="892"/>
    <cellStyle name="Note 3 2 3 2_autopost vouchers" xfId="893"/>
    <cellStyle name="Note 3 2 3 3" xfId="894"/>
    <cellStyle name="Note 3 2 3_ Refunds" xfId="895"/>
    <cellStyle name="Note 3 2 4" xfId="896"/>
    <cellStyle name="Note 3 2 4 2" xfId="897"/>
    <cellStyle name="Note 3 2 4 2 2" xfId="898"/>
    <cellStyle name="Note 3 2 4 2_autopost vouchers" xfId="899"/>
    <cellStyle name="Note 3 2 4 3" xfId="900"/>
    <cellStyle name="Note 3 2 4_ Refunds" xfId="901"/>
    <cellStyle name="Note 3 2 5" xfId="902"/>
    <cellStyle name="Note 3 2 5 2" xfId="903"/>
    <cellStyle name="Note 3 2 5 2 2" xfId="904"/>
    <cellStyle name="Note 3 2 5 2_autopost vouchers" xfId="905"/>
    <cellStyle name="Note 3 2 5 3" xfId="906"/>
    <cellStyle name="Note 3 2 5_ Refunds" xfId="907"/>
    <cellStyle name="Note 3 2 6" xfId="908"/>
    <cellStyle name="Note 3 2 6 2" xfId="909"/>
    <cellStyle name="Note 3 2 6 2 2" xfId="910"/>
    <cellStyle name="Note 3 2 6 2_autopost vouchers" xfId="911"/>
    <cellStyle name="Note 3 2 6 3" xfId="912"/>
    <cellStyle name="Note 3 2 6_ Refunds" xfId="913"/>
    <cellStyle name="Note 3 2 7" xfId="914"/>
    <cellStyle name="Note 3 2 7 2" xfId="915"/>
    <cellStyle name="Note 3 2 7 2 2" xfId="916"/>
    <cellStyle name="Note 3 2 7 2_autopost vouchers" xfId="917"/>
    <cellStyle name="Note 3 2 7 3" xfId="918"/>
    <cellStyle name="Note 3 2 7_ Refunds" xfId="919"/>
    <cellStyle name="Note 3 2 8" xfId="920"/>
    <cellStyle name="Note 3 2 8 2" xfId="921"/>
    <cellStyle name="Note 3 2 8 2 2" xfId="922"/>
    <cellStyle name="Note 3 2 8 2_autopost vouchers" xfId="923"/>
    <cellStyle name="Note 3 2 8 3" xfId="924"/>
    <cellStyle name="Note 3 2 8_ Refunds" xfId="925"/>
    <cellStyle name="Note 3 2 9" xfId="926"/>
    <cellStyle name="Note 3 2 9 2" xfId="927"/>
    <cellStyle name="Note 3 2 9_autopost vouchers" xfId="928"/>
    <cellStyle name="Note 3 2_ Refunds" xfId="929"/>
    <cellStyle name="Note 3 20" xfId="930"/>
    <cellStyle name="Note 3 20 2" xfId="931"/>
    <cellStyle name="Note 3 20 2 2" xfId="932"/>
    <cellStyle name="Note 3 20 2_autopost vouchers" xfId="933"/>
    <cellStyle name="Note 3 20 3" xfId="934"/>
    <cellStyle name="Note 3 20_ Refunds" xfId="935"/>
    <cellStyle name="Note 3 21" xfId="936"/>
    <cellStyle name="Note 3 21 2" xfId="937"/>
    <cellStyle name="Note 3 21 2 2" xfId="938"/>
    <cellStyle name="Note 3 21 2_autopost vouchers" xfId="939"/>
    <cellStyle name="Note 3 21 3" xfId="940"/>
    <cellStyle name="Note 3 21_ Refunds" xfId="941"/>
    <cellStyle name="Note 3 22" xfId="942"/>
    <cellStyle name="Note 3 22 2" xfId="943"/>
    <cellStyle name="Note 3 22 2 2" xfId="944"/>
    <cellStyle name="Note 3 22 2_autopost vouchers" xfId="945"/>
    <cellStyle name="Note 3 22 3" xfId="946"/>
    <cellStyle name="Note 3 22_ Refunds" xfId="947"/>
    <cellStyle name="Note 3 23" xfId="948"/>
    <cellStyle name="Note 3 23 2" xfId="949"/>
    <cellStyle name="Note 3 23 2 2" xfId="950"/>
    <cellStyle name="Note 3 23 2_autopost vouchers" xfId="951"/>
    <cellStyle name="Note 3 23 3" xfId="952"/>
    <cellStyle name="Note 3 23_ Refunds" xfId="953"/>
    <cellStyle name="Note 3 24" xfId="954"/>
    <cellStyle name="Note 3 24 2" xfId="955"/>
    <cellStyle name="Note 3 24 2 2" xfId="956"/>
    <cellStyle name="Note 3 24 2_autopost vouchers" xfId="957"/>
    <cellStyle name="Note 3 24 3" xfId="958"/>
    <cellStyle name="Note 3 24_ Refunds" xfId="959"/>
    <cellStyle name="Note 3 25" xfId="960"/>
    <cellStyle name="Note 3 25 2" xfId="961"/>
    <cellStyle name="Note 3 25 2 2" xfId="962"/>
    <cellStyle name="Note 3 25 2_autopost vouchers" xfId="963"/>
    <cellStyle name="Note 3 25 3" xfId="964"/>
    <cellStyle name="Note 3 25_ Refunds" xfId="965"/>
    <cellStyle name="Note 3 26" xfId="966"/>
    <cellStyle name="Note 3 26 2" xfId="967"/>
    <cellStyle name="Note 3 26 2 2" xfId="968"/>
    <cellStyle name="Note 3 26 2_autopost vouchers" xfId="969"/>
    <cellStyle name="Note 3 26 3" xfId="970"/>
    <cellStyle name="Note 3 26_ Refunds" xfId="971"/>
    <cellStyle name="Note 3 27" xfId="972"/>
    <cellStyle name="Note 3 27 2" xfId="973"/>
    <cellStyle name="Note 3 27 2 2" xfId="974"/>
    <cellStyle name="Note 3 27 2_autopost vouchers" xfId="975"/>
    <cellStyle name="Note 3 27 3" xfId="976"/>
    <cellStyle name="Note 3 27_ Refunds" xfId="977"/>
    <cellStyle name="Note 3 28" xfId="978"/>
    <cellStyle name="Note 3 28 2" xfId="979"/>
    <cellStyle name="Note 3 28 2 2" xfId="980"/>
    <cellStyle name="Note 3 28 2_autopost vouchers" xfId="981"/>
    <cellStyle name="Note 3 28 3" xfId="982"/>
    <cellStyle name="Note 3 28_ Refunds" xfId="983"/>
    <cellStyle name="Note 3 29" xfId="984"/>
    <cellStyle name="Note 3 29 2" xfId="985"/>
    <cellStyle name="Note 3 29 2 2" xfId="986"/>
    <cellStyle name="Note 3 29 2_autopost vouchers" xfId="987"/>
    <cellStyle name="Note 3 29 3" xfId="988"/>
    <cellStyle name="Note 3 29_ Refunds" xfId="989"/>
    <cellStyle name="Note 3 3" xfId="990"/>
    <cellStyle name="Note 3 3 10" xfId="991"/>
    <cellStyle name="Note 3 3 2" xfId="992"/>
    <cellStyle name="Note 3 3 2 2" xfId="993"/>
    <cellStyle name="Note 3 3 2 2 2" xfId="994"/>
    <cellStyle name="Note 3 3 2 2_autopost vouchers" xfId="995"/>
    <cellStyle name="Note 3 3 2 3" xfId="996"/>
    <cellStyle name="Note 3 3 2_ Refunds" xfId="997"/>
    <cellStyle name="Note 3 3 3" xfId="998"/>
    <cellStyle name="Note 3 3 3 2" xfId="999"/>
    <cellStyle name="Note 3 3 3 2 2" xfId="1000"/>
    <cellStyle name="Note 3 3 3 2_autopost vouchers" xfId="1001"/>
    <cellStyle name="Note 3 3 3 3" xfId="1002"/>
    <cellStyle name="Note 3 3 3_ Refunds" xfId="1003"/>
    <cellStyle name="Note 3 3 4" xfId="1004"/>
    <cellStyle name="Note 3 3 4 2" xfId="1005"/>
    <cellStyle name="Note 3 3 4 2 2" xfId="1006"/>
    <cellStyle name="Note 3 3 4 2_autopost vouchers" xfId="1007"/>
    <cellStyle name="Note 3 3 4 3" xfId="1008"/>
    <cellStyle name="Note 3 3 4_ Refunds" xfId="1009"/>
    <cellStyle name="Note 3 3 5" xfId="1010"/>
    <cellStyle name="Note 3 3 5 2" xfId="1011"/>
    <cellStyle name="Note 3 3 5 2 2" xfId="1012"/>
    <cellStyle name="Note 3 3 5 2_autopost vouchers" xfId="1013"/>
    <cellStyle name="Note 3 3 5 3" xfId="1014"/>
    <cellStyle name="Note 3 3 5_ Refunds" xfId="1015"/>
    <cellStyle name="Note 3 3 6" xfId="1016"/>
    <cellStyle name="Note 3 3 6 2" xfId="1017"/>
    <cellStyle name="Note 3 3 6 2 2" xfId="1018"/>
    <cellStyle name="Note 3 3 6 2_autopost vouchers" xfId="1019"/>
    <cellStyle name="Note 3 3 6 3" xfId="1020"/>
    <cellStyle name="Note 3 3 6_ Refunds" xfId="1021"/>
    <cellStyle name="Note 3 3 7" xfId="1022"/>
    <cellStyle name="Note 3 3 7 2" xfId="1023"/>
    <cellStyle name="Note 3 3 7 2 2" xfId="1024"/>
    <cellStyle name="Note 3 3 7 2_autopost vouchers" xfId="1025"/>
    <cellStyle name="Note 3 3 7 3" xfId="1026"/>
    <cellStyle name="Note 3 3 7_ Refunds" xfId="1027"/>
    <cellStyle name="Note 3 3 8" xfId="1028"/>
    <cellStyle name="Note 3 3 8 2" xfId="1029"/>
    <cellStyle name="Note 3 3 8 2 2" xfId="1030"/>
    <cellStyle name="Note 3 3 8 2_autopost vouchers" xfId="1031"/>
    <cellStyle name="Note 3 3 8 3" xfId="1032"/>
    <cellStyle name="Note 3 3 8_ Refunds" xfId="1033"/>
    <cellStyle name="Note 3 3 9" xfId="1034"/>
    <cellStyle name="Note 3 3 9 2" xfId="1035"/>
    <cellStyle name="Note 3 3 9_autopost vouchers" xfId="1036"/>
    <cellStyle name="Note 3 3_ Refunds" xfId="1037"/>
    <cellStyle name="Note 3 30" xfId="1038"/>
    <cellStyle name="Note 3 30 2" xfId="1039"/>
    <cellStyle name="Note 3 30 2 2" xfId="1040"/>
    <cellStyle name="Note 3 30 2_autopost vouchers" xfId="1041"/>
    <cellStyle name="Note 3 30 3" xfId="1042"/>
    <cellStyle name="Note 3 30_ Refunds" xfId="1043"/>
    <cellStyle name="Note 3 31" xfId="1044"/>
    <cellStyle name="Note 3 31 2" xfId="1045"/>
    <cellStyle name="Note 3 31 2 2" xfId="1046"/>
    <cellStyle name="Note 3 31 2_autopost vouchers" xfId="1047"/>
    <cellStyle name="Note 3 31 3" xfId="1048"/>
    <cellStyle name="Note 3 31_ Refunds" xfId="1049"/>
    <cellStyle name="Note 3 32" xfId="1050"/>
    <cellStyle name="Note 3 32 2" xfId="1051"/>
    <cellStyle name="Note 3 32 2 2" xfId="1052"/>
    <cellStyle name="Note 3 32 2_autopost vouchers" xfId="1053"/>
    <cellStyle name="Note 3 32 3" xfId="1054"/>
    <cellStyle name="Note 3 32_ Refunds" xfId="1055"/>
    <cellStyle name="Note 3 33" xfId="1056"/>
    <cellStyle name="Note 3 33 2" xfId="1057"/>
    <cellStyle name="Note 3 33_autopost vouchers" xfId="1058"/>
    <cellStyle name="Note 3 34" xfId="1059"/>
    <cellStyle name="Note 3 4" xfId="1060"/>
    <cellStyle name="Note 3 4 10" xfId="1061"/>
    <cellStyle name="Note 3 4 2" xfId="1062"/>
    <cellStyle name="Note 3 4 2 2" xfId="1063"/>
    <cellStyle name="Note 3 4 2 2 2" xfId="1064"/>
    <cellStyle name="Note 3 4 2 2_autopost vouchers" xfId="1065"/>
    <cellStyle name="Note 3 4 2 3" xfId="1066"/>
    <cellStyle name="Note 3 4 2_ Refunds" xfId="1067"/>
    <cellStyle name="Note 3 4 3" xfId="1068"/>
    <cellStyle name="Note 3 4 3 2" xfId="1069"/>
    <cellStyle name="Note 3 4 3 2 2" xfId="1070"/>
    <cellStyle name="Note 3 4 3 2_autopost vouchers" xfId="1071"/>
    <cellStyle name="Note 3 4 3 3" xfId="1072"/>
    <cellStyle name="Note 3 4 3_ Refunds" xfId="1073"/>
    <cellStyle name="Note 3 4 4" xfId="1074"/>
    <cellStyle name="Note 3 4 4 2" xfId="1075"/>
    <cellStyle name="Note 3 4 4 2 2" xfId="1076"/>
    <cellStyle name="Note 3 4 4 2_autopost vouchers" xfId="1077"/>
    <cellStyle name="Note 3 4 4 3" xfId="1078"/>
    <cellStyle name="Note 3 4 4_ Refunds" xfId="1079"/>
    <cellStyle name="Note 3 4 5" xfId="1080"/>
    <cellStyle name="Note 3 4 5 2" xfId="1081"/>
    <cellStyle name="Note 3 4 5 2 2" xfId="1082"/>
    <cellStyle name="Note 3 4 5 2_autopost vouchers" xfId="1083"/>
    <cellStyle name="Note 3 4 5 3" xfId="1084"/>
    <cellStyle name="Note 3 4 5_ Refunds" xfId="1085"/>
    <cellStyle name="Note 3 4 6" xfId="1086"/>
    <cellStyle name="Note 3 4 6 2" xfId="1087"/>
    <cellStyle name="Note 3 4 6 2 2" xfId="1088"/>
    <cellStyle name="Note 3 4 6 2_autopost vouchers" xfId="1089"/>
    <cellStyle name="Note 3 4 6 3" xfId="1090"/>
    <cellStyle name="Note 3 4 6_ Refunds" xfId="1091"/>
    <cellStyle name="Note 3 4 7" xfId="1092"/>
    <cellStyle name="Note 3 4 7 2" xfId="1093"/>
    <cellStyle name="Note 3 4 7 2 2" xfId="1094"/>
    <cellStyle name="Note 3 4 7 2_autopost vouchers" xfId="1095"/>
    <cellStyle name="Note 3 4 7 3" xfId="1096"/>
    <cellStyle name="Note 3 4 7_ Refunds" xfId="1097"/>
    <cellStyle name="Note 3 4 8" xfId="1098"/>
    <cellStyle name="Note 3 4 8 2" xfId="1099"/>
    <cellStyle name="Note 3 4 8 2 2" xfId="1100"/>
    <cellStyle name="Note 3 4 8 2_autopost vouchers" xfId="1101"/>
    <cellStyle name="Note 3 4 8 3" xfId="1102"/>
    <cellStyle name="Note 3 4 8_ Refunds" xfId="1103"/>
    <cellStyle name="Note 3 4 9" xfId="1104"/>
    <cellStyle name="Note 3 4 9 2" xfId="1105"/>
    <cellStyle name="Note 3 4 9_autopost vouchers" xfId="1106"/>
    <cellStyle name="Note 3 4_ Refunds" xfId="1107"/>
    <cellStyle name="Note 3 5" xfId="1108"/>
    <cellStyle name="Note 3 5 2" xfId="1109"/>
    <cellStyle name="Note 3 5 2 2" xfId="1110"/>
    <cellStyle name="Note 3 5 2_autopost vouchers" xfId="1111"/>
    <cellStyle name="Note 3 5 3" xfId="1112"/>
    <cellStyle name="Note 3 5_ Refunds" xfId="1113"/>
    <cellStyle name="Note 3 6" xfId="1114"/>
    <cellStyle name="Note 3 6 2" xfId="1115"/>
    <cellStyle name="Note 3 6 2 2" xfId="1116"/>
    <cellStyle name="Note 3 6 2_autopost vouchers" xfId="1117"/>
    <cellStyle name="Note 3 6 3" xfId="1118"/>
    <cellStyle name="Note 3 6_ Refunds" xfId="1119"/>
    <cellStyle name="Note 3 7" xfId="1120"/>
    <cellStyle name="Note 3 7 2" xfId="1121"/>
    <cellStyle name="Note 3 7 2 2" xfId="1122"/>
    <cellStyle name="Note 3 7 2_autopost vouchers" xfId="1123"/>
    <cellStyle name="Note 3 7 3" xfId="1124"/>
    <cellStyle name="Note 3 7_ Refunds" xfId="1125"/>
    <cellStyle name="Note 3 8" xfId="1126"/>
    <cellStyle name="Note 3 8 2" xfId="1127"/>
    <cellStyle name="Note 3 8 2 2" xfId="1128"/>
    <cellStyle name="Note 3 8 2_autopost vouchers" xfId="1129"/>
    <cellStyle name="Note 3 8 3" xfId="1130"/>
    <cellStyle name="Note 3 8_ Refunds" xfId="1131"/>
    <cellStyle name="Note 3 9" xfId="1132"/>
    <cellStyle name="Note 3 9 2" xfId="1133"/>
    <cellStyle name="Note 3 9 2 2" xfId="1134"/>
    <cellStyle name="Note 3 9 2_autopost vouchers" xfId="1135"/>
    <cellStyle name="Note 3 9 3" xfId="1136"/>
    <cellStyle name="Note 3 9_ Refunds" xfId="1137"/>
    <cellStyle name="Note 3_ Refunds" xfId="1138"/>
    <cellStyle name="Note 4" xfId="1139"/>
    <cellStyle name="Note 4 10" xfId="1140"/>
    <cellStyle name="Note 4 10 2" xfId="1141"/>
    <cellStyle name="Note 4 10 2 2" xfId="1142"/>
    <cellStyle name="Note 4 10 2_autopost vouchers" xfId="1143"/>
    <cellStyle name="Note 4 10 3" xfId="1144"/>
    <cellStyle name="Note 4 10_ Refunds" xfId="1145"/>
    <cellStyle name="Note 4 11" xfId="1146"/>
    <cellStyle name="Note 4 11 2" xfId="1147"/>
    <cellStyle name="Note 4 11 2 2" xfId="1148"/>
    <cellStyle name="Note 4 11 2_autopost vouchers" xfId="1149"/>
    <cellStyle name="Note 4 11 3" xfId="1150"/>
    <cellStyle name="Note 4 11_ Refunds" xfId="1151"/>
    <cellStyle name="Note 4 12" xfId="1152"/>
    <cellStyle name="Note 4 12 2" xfId="1153"/>
    <cellStyle name="Note 4 12 2 2" xfId="1154"/>
    <cellStyle name="Note 4 12 2_autopost vouchers" xfId="1155"/>
    <cellStyle name="Note 4 12 3" xfId="1156"/>
    <cellStyle name="Note 4 12_ Refunds" xfId="1157"/>
    <cellStyle name="Note 4 13" xfId="1158"/>
    <cellStyle name="Note 4 13 2" xfId="1159"/>
    <cellStyle name="Note 4 13 2 2" xfId="1160"/>
    <cellStyle name="Note 4 13 2_autopost vouchers" xfId="1161"/>
    <cellStyle name="Note 4 13 3" xfId="1162"/>
    <cellStyle name="Note 4 13_ Refunds" xfId="1163"/>
    <cellStyle name="Note 4 14" xfId="1164"/>
    <cellStyle name="Note 4 14 2" xfId="1165"/>
    <cellStyle name="Note 4 14 2 2" xfId="1166"/>
    <cellStyle name="Note 4 14 2_autopost vouchers" xfId="1167"/>
    <cellStyle name="Note 4 14 3" xfId="1168"/>
    <cellStyle name="Note 4 14_ Refunds" xfId="1169"/>
    <cellStyle name="Note 4 15" xfId="1170"/>
    <cellStyle name="Note 4 15 2" xfId="1171"/>
    <cellStyle name="Note 4 15 2 2" xfId="1172"/>
    <cellStyle name="Note 4 15 2_autopost vouchers" xfId="1173"/>
    <cellStyle name="Note 4 15 3" xfId="1174"/>
    <cellStyle name="Note 4 15_ Refunds" xfId="1175"/>
    <cellStyle name="Note 4 16" xfId="1176"/>
    <cellStyle name="Note 4 16 2" xfId="1177"/>
    <cellStyle name="Note 4 16 2 2" xfId="1178"/>
    <cellStyle name="Note 4 16 2_autopost vouchers" xfId="1179"/>
    <cellStyle name="Note 4 16 3" xfId="1180"/>
    <cellStyle name="Note 4 16_ Refunds" xfId="1181"/>
    <cellStyle name="Note 4 17" xfId="1182"/>
    <cellStyle name="Note 4 17 2" xfId="1183"/>
    <cellStyle name="Note 4 17 2 2" xfId="1184"/>
    <cellStyle name="Note 4 17 2_autopost vouchers" xfId="1185"/>
    <cellStyle name="Note 4 17 3" xfId="1186"/>
    <cellStyle name="Note 4 17_ Refunds" xfId="1187"/>
    <cellStyle name="Note 4 18" xfId="1188"/>
    <cellStyle name="Note 4 18 2" xfId="1189"/>
    <cellStyle name="Note 4 18 2 2" xfId="1190"/>
    <cellStyle name="Note 4 18 2_autopost vouchers" xfId="1191"/>
    <cellStyle name="Note 4 18 3" xfId="1192"/>
    <cellStyle name="Note 4 18_ Refunds" xfId="1193"/>
    <cellStyle name="Note 4 19" xfId="1194"/>
    <cellStyle name="Note 4 19 2" xfId="1195"/>
    <cellStyle name="Note 4 19 2 2" xfId="1196"/>
    <cellStyle name="Note 4 19 2_autopost vouchers" xfId="1197"/>
    <cellStyle name="Note 4 19 3" xfId="1198"/>
    <cellStyle name="Note 4 19_ Refunds" xfId="1199"/>
    <cellStyle name="Note 4 2" xfId="1200"/>
    <cellStyle name="Note 4 2 10" xfId="1201"/>
    <cellStyle name="Note 4 2 2" xfId="1202"/>
    <cellStyle name="Note 4 2 2 2" xfId="1203"/>
    <cellStyle name="Note 4 2 2 2 2" xfId="1204"/>
    <cellStyle name="Note 4 2 2 2_autopost vouchers" xfId="1205"/>
    <cellStyle name="Note 4 2 2 3" xfId="1206"/>
    <cellStyle name="Note 4 2 2_ Refunds" xfId="1207"/>
    <cellStyle name="Note 4 2 3" xfId="1208"/>
    <cellStyle name="Note 4 2 3 2" xfId="1209"/>
    <cellStyle name="Note 4 2 3 2 2" xfId="1210"/>
    <cellStyle name="Note 4 2 3 2_autopost vouchers" xfId="1211"/>
    <cellStyle name="Note 4 2 3 3" xfId="1212"/>
    <cellStyle name="Note 4 2 3_ Refunds" xfId="1213"/>
    <cellStyle name="Note 4 2 4" xfId="1214"/>
    <cellStyle name="Note 4 2 4 2" xfId="1215"/>
    <cellStyle name="Note 4 2 4 2 2" xfId="1216"/>
    <cellStyle name="Note 4 2 4 2_autopost vouchers" xfId="1217"/>
    <cellStyle name="Note 4 2 4 3" xfId="1218"/>
    <cellStyle name="Note 4 2 4_ Refunds" xfId="1219"/>
    <cellStyle name="Note 4 2 5" xfId="1220"/>
    <cellStyle name="Note 4 2 5 2" xfId="1221"/>
    <cellStyle name="Note 4 2 5 2 2" xfId="1222"/>
    <cellStyle name="Note 4 2 5 2_autopost vouchers" xfId="1223"/>
    <cellStyle name="Note 4 2 5 3" xfId="1224"/>
    <cellStyle name="Note 4 2 5_ Refunds" xfId="1225"/>
    <cellStyle name="Note 4 2 6" xfId="1226"/>
    <cellStyle name="Note 4 2 6 2" xfId="1227"/>
    <cellStyle name="Note 4 2 6 2 2" xfId="1228"/>
    <cellStyle name="Note 4 2 6 2_autopost vouchers" xfId="1229"/>
    <cellStyle name="Note 4 2 6 3" xfId="1230"/>
    <cellStyle name="Note 4 2 6_ Refunds" xfId="1231"/>
    <cellStyle name="Note 4 2 7" xfId="1232"/>
    <cellStyle name="Note 4 2 7 2" xfId="1233"/>
    <cellStyle name="Note 4 2 7 2 2" xfId="1234"/>
    <cellStyle name="Note 4 2 7 2_autopost vouchers" xfId="1235"/>
    <cellStyle name="Note 4 2 7 3" xfId="1236"/>
    <cellStyle name="Note 4 2 7_ Refunds" xfId="1237"/>
    <cellStyle name="Note 4 2 8" xfId="1238"/>
    <cellStyle name="Note 4 2 8 2" xfId="1239"/>
    <cellStyle name="Note 4 2 8 2 2" xfId="1240"/>
    <cellStyle name="Note 4 2 8 2_autopost vouchers" xfId="1241"/>
    <cellStyle name="Note 4 2 8 3" xfId="1242"/>
    <cellStyle name="Note 4 2 8_ Refunds" xfId="1243"/>
    <cellStyle name="Note 4 2 9" xfId="1244"/>
    <cellStyle name="Note 4 2 9 2" xfId="1245"/>
    <cellStyle name="Note 4 2 9_autopost vouchers" xfId="1246"/>
    <cellStyle name="Note 4 2_ Refunds" xfId="1247"/>
    <cellStyle name="Note 4 20" xfId="1248"/>
    <cellStyle name="Note 4 20 2" xfId="1249"/>
    <cellStyle name="Note 4 20 2 2" xfId="1250"/>
    <cellStyle name="Note 4 20 2_autopost vouchers" xfId="1251"/>
    <cellStyle name="Note 4 20 3" xfId="1252"/>
    <cellStyle name="Note 4 20_ Refunds" xfId="1253"/>
    <cellStyle name="Note 4 21" xfId="1254"/>
    <cellStyle name="Note 4 21 2" xfId="1255"/>
    <cellStyle name="Note 4 21 2 2" xfId="1256"/>
    <cellStyle name="Note 4 21 2_autopost vouchers" xfId="1257"/>
    <cellStyle name="Note 4 21 3" xfId="1258"/>
    <cellStyle name="Note 4 21_ Refunds" xfId="1259"/>
    <cellStyle name="Note 4 22" xfId="1260"/>
    <cellStyle name="Note 4 22 2" xfId="1261"/>
    <cellStyle name="Note 4 22 2 2" xfId="1262"/>
    <cellStyle name="Note 4 22 2_autopost vouchers" xfId="1263"/>
    <cellStyle name="Note 4 22 3" xfId="1264"/>
    <cellStyle name="Note 4 22_ Refunds" xfId="1265"/>
    <cellStyle name="Note 4 23" xfId="1266"/>
    <cellStyle name="Note 4 23 2" xfId="1267"/>
    <cellStyle name="Note 4 23 2 2" xfId="1268"/>
    <cellStyle name="Note 4 23 2_autopost vouchers" xfId="1269"/>
    <cellStyle name="Note 4 23 3" xfId="1270"/>
    <cellStyle name="Note 4 23_ Refunds" xfId="1271"/>
    <cellStyle name="Note 4 24" xfId="1272"/>
    <cellStyle name="Note 4 24 2" xfId="1273"/>
    <cellStyle name="Note 4 24 2 2" xfId="1274"/>
    <cellStyle name="Note 4 24 2_autopost vouchers" xfId="1275"/>
    <cellStyle name="Note 4 24 3" xfId="1276"/>
    <cellStyle name="Note 4 24_ Refunds" xfId="1277"/>
    <cellStyle name="Note 4 25" xfId="1278"/>
    <cellStyle name="Note 4 25 2" xfId="1279"/>
    <cellStyle name="Note 4 25 2 2" xfId="1280"/>
    <cellStyle name="Note 4 25 2_autopost vouchers" xfId="1281"/>
    <cellStyle name="Note 4 25 3" xfId="1282"/>
    <cellStyle name="Note 4 25_ Refunds" xfId="1283"/>
    <cellStyle name="Note 4 26" xfId="1284"/>
    <cellStyle name="Note 4 26 2" xfId="1285"/>
    <cellStyle name="Note 4 26 2 2" xfId="1286"/>
    <cellStyle name="Note 4 26 2_autopost vouchers" xfId="1287"/>
    <cellStyle name="Note 4 26 3" xfId="1288"/>
    <cellStyle name="Note 4 26_ Refunds" xfId="1289"/>
    <cellStyle name="Note 4 27" xfId="1290"/>
    <cellStyle name="Note 4 27 2" xfId="1291"/>
    <cellStyle name="Note 4 27 2 2" xfId="1292"/>
    <cellStyle name="Note 4 27 2_autopost vouchers" xfId="1293"/>
    <cellStyle name="Note 4 27 3" xfId="1294"/>
    <cellStyle name="Note 4 27_ Refunds" xfId="1295"/>
    <cellStyle name="Note 4 28" xfId="1296"/>
    <cellStyle name="Note 4 28 2" xfId="1297"/>
    <cellStyle name="Note 4 28 2 2" xfId="1298"/>
    <cellStyle name="Note 4 28 2_autopost vouchers" xfId="1299"/>
    <cellStyle name="Note 4 28 3" xfId="1300"/>
    <cellStyle name="Note 4 28_ Refunds" xfId="1301"/>
    <cellStyle name="Note 4 29" xfId="1302"/>
    <cellStyle name="Note 4 29 2" xfId="1303"/>
    <cellStyle name="Note 4 29 2 2" xfId="1304"/>
    <cellStyle name="Note 4 29 2_autopost vouchers" xfId="1305"/>
    <cellStyle name="Note 4 29 3" xfId="1306"/>
    <cellStyle name="Note 4 29_ Refunds" xfId="1307"/>
    <cellStyle name="Note 4 3" xfId="1308"/>
    <cellStyle name="Note 4 3 10" xfId="1309"/>
    <cellStyle name="Note 4 3 2" xfId="1310"/>
    <cellStyle name="Note 4 3 2 2" xfId="1311"/>
    <cellStyle name="Note 4 3 2 2 2" xfId="1312"/>
    <cellStyle name="Note 4 3 2 2_autopost vouchers" xfId="1313"/>
    <cellStyle name="Note 4 3 2 3" xfId="1314"/>
    <cellStyle name="Note 4 3 2_ Refunds" xfId="1315"/>
    <cellStyle name="Note 4 3 3" xfId="1316"/>
    <cellStyle name="Note 4 3 3 2" xfId="1317"/>
    <cellStyle name="Note 4 3 3 2 2" xfId="1318"/>
    <cellStyle name="Note 4 3 3 2_autopost vouchers" xfId="1319"/>
    <cellStyle name="Note 4 3 3 3" xfId="1320"/>
    <cellStyle name="Note 4 3 3_ Refunds" xfId="1321"/>
    <cellStyle name="Note 4 3 4" xfId="1322"/>
    <cellStyle name="Note 4 3 4 2" xfId="1323"/>
    <cellStyle name="Note 4 3 4 2 2" xfId="1324"/>
    <cellStyle name="Note 4 3 4 2_autopost vouchers" xfId="1325"/>
    <cellStyle name="Note 4 3 4 3" xfId="1326"/>
    <cellStyle name="Note 4 3 4_ Refunds" xfId="1327"/>
    <cellStyle name="Note 4 3 5" xfId="1328"/>
    <cellStyle name="Note 4 3 5 2" xfId="1329"/>
    <cellStyle name="Note 4 3 5 2 2" xfId="1330"/>
    <cellStyle name="Note 4 3 5 2_autopost vouchers" xfId="1331"/>
    <cellStyle name="Note 4 3 5 3" xfId="1332"/>
    <cellStyle name="Note 4 3 5_ Refunds" xfId="1333"/>
    <cellStyle name="Note 4 3 6" xfId="1334"/>
    <cellStyle name="Note 4 3 6 2" xfId="1335"/>
    <cellStyle name="Note 4 3 6 2 2" xfId="1336"/>
    <cellStyle name="Note 4 3 6 2_autopost vouchers" xfId="1337"/>
    <cellStyle name="Note 4 3 6 3" xfId="1338"/>
    <cellStyle name="Note 4 3 6_ Refunds" xfId="1339"/>
    <cellStyle name="Note 4 3 7" xfId="1340"/>
    <cellStyle name="Note 4 3 7 2" xfId="1341"/>
    <cellStyle name="Note 4 3 7 2 2" xfId="1342"/>
    <cellStyle name="Note 4 3 7 2_autopost vouchers" xfId="1343"/>
    <cellStyle name="Note 4 3 7 3" xfId="1344"/>
    <cellStyle name="Note 4 3 7_ Refunds" xfId="1345"/>
    <cellStyle name="Note 4 3 8" xfId="1346"/>
    <cellStyle name="Note 4 3 8 2" xfId="1347"/>
    <cellStyle name="Note 4 3 8 2 2" xfId="1348"/>
    <cellStyle name="Note 4 3 8 2_autopost vouchers" xfId="1349"/>
    <cellStyle name="Note 4 3 8 3" xfId="1350"/>
    <cellStyle name="Note 4 3 8_ Refunds" xfId="1351"/>
    <cellStyle name="Note 4 3 9" xfId="1352"/>
    <cellStyle name="Note 4 3 9 2" xfId="1353"/>
    <cellStyle name="Note 4 3 9_autopost vouchers" xfId="1354"/>
    <cellStyle name="Note 4 3_ Refunds" xfId="1355"/>
    <cellStyle name="Note 4 30" xfId="1356"/>
    <cellStyle name="Note 4 30 2" xfId="1357"/>
    <cellStyle name="Note 4 30 2 2" xfId="1358"/>
    <cellStyle name="Note 4 30 2_autopost vouchers" xfId="1359"/>
    <cellStyle name="Note 4 30 3" xfId="1360"/>
    <cellStyle name="Note 4 30_ Refunds" xfId="1361"/>
    <cellStyle name="Note 4 31" xfId="1362"/>
    <cellStyle name="Note 4 31 2" xfId="1363"/>
    <cellStyle name="Note 4 31 2 2" xfId="1364"/>
    <cellStyle name="Note 4 31 2_autopost vouchers" xfId="1365"/>
    <cellStyle name="Note 4 31 3" xfId="1366"/>
    <cellStyle name="Note 4 31_ Refunds" xfId="1367"/>
    <cellStyle name="Note 4 32" xfId="1368"/>
    <cellStyle name="Note 4 32 2" xfId="1369"/>
    <cellStyle name="Note 4 32 2 2" xfId="1370"/>
    <cellStyle name="Note 4 32 2_autopost vouchers" xfId="1371"/>
    <cellStyle name="Note 4 32 3" xfId="1372"/>
    <cellStyle name="Note 4 32_ Refunds" xfId="1373"/>
    <cellStyle name="Note 4 33" xfId="1374"/>
    <cellStyle name="Note 4 33 2" xfId="1375"/>
    <cellStyle name="Note 4 33_autopost vouchers" xfId="1376"/>
    <cellStyle name="Note 4 34" xfId="1377"/>
    <cellStyle name="Note 4 4" xfId="1378"/>
    <cellStyle name="Note 4 4 10" xfId="1379"/>
    <cellStyle name="Note 4 4 2" xfId="1380"/>
    <cellStyle name="Note 4 4 2 2" xfId="1381"/>
    <cellStyle name="Note 4 4 2 2 2" xfId="1382"/>
    <cellStyle name="Note 4 4 2 2_autopost vouchers" xfId="1383"/>
    <cellStyle name="Note 4 4 2 3" xfId="1384"/>
    <cellStyle name="Note 4 4 2_ Refunds" xfId="1385"/>
    <cellStyle name="Note 4 4 3" xfId="1386"/>
    <cellStyle name="Note 4 4 3 2" xfId="1387"/>
    <cellStyle name="Note 4 4 3 2 2" xfId="1388"/>
    <cellStyle name="Note 4 4 3 2_autopost vouchers" xfId="1389"/>
    <cellStyle name="Note 4 4 3 3" xfId="1390"/>
    <cellStyle name="Note 4 4 3_ Refunds" xfId="1391"/>
    <cellStyle name="Note 4 4 4" xfId="1392"/>
    <cellStyle name="Note 4 4 4 2" xfId="1393"/>
    <cellStyle name="Note 4 4 4 2 2" xfId="1394"/>
    <cellStyle name="Note 4 4 4 2_autopost vouchers" xfId="1395"/>
    <cellStyle name="Note 4 4 4 3" xfId="1396"/>
    <cellStyle name="Note 4 4 4_ Refunds" xfId="1397"/>
    <cellStyle name="Note 4 4 5" xfId="1398"/>
    <cellStyle name="Note 4 4 5 2" xfId="1399"/>
    <cellStyle name="Note 4 4 5 2 2" xfId="1400"/>
    <cellStyle name="Note 4 4 5 2_autopost vouchers" xfId="1401"/>
    <cellStyle name="Note 4 4 5 3" xfId="1402"/>
    <cellStyle name="Note 4 4 5_ Refunds" xfId="1403"/>
    <cellStyle name="Note 4 4 6" xfId="1404"/>
    <cellStyle name="Note 4 4 6 2" xfId="1405"/>
    <cellStyle name="Note 4 4 6 2 2" xfId="1406"/>
    <cellStyle name="Note 4 4 6 2_autopost vouchers" xfId="1407"/>
    <cellStyle name="Note 4 4 6 3" xfId="1408"/>
    <cellStyle name="Note 4 4 6_ Refunds" xfId="1409"/>
    <cellStyle name="Note 4 4 7" xfId="1410"/>
    <cellStyle name="Note 4 4 7 2" xfId="1411"/>
    <cellStyle name="Note 4 4 7 2 2" xfId="1412"/>
    <cellStyle name="Note 4 4 7 2_autopost vouchers" xfId="1413"/>
    <cellStyle name="Note 4 4 7 3" xfId="1414"/>
    <cellStyle name="Note 4 4 7_ Refunds" xfId="1415"/>
    <cellStyle name="Note 4 4 8" xfId="1416"/>
    <cellStyle name="Note 4 4 8 2" xfId="1417"/>
    <cellStyle name="Note 4 4 8 2 2" xfId="1418"/>
    <cellStyle name="Note 4 4 8 2_autopost vouchers" xfId="1419"/>
    <cellStyle name="Note 4 4 8 3" xfId="1420"/>
    <cellStyle name="Note 4 4 8_ Refunds" xfId="1421"/>
    <cellStyle name="Note 4 4 9" xfId="1422"/>
    <cellStyle name="Note 4 4 9 2" xfId="1423"/>
    <cellStyle name="Note 4 4 9_autopost vouchers" xfId="1424"/>
    <cellStyle name="Note 4 4_ Refunds" xfId="1425"/>
    <cellStyle name="Note 4 5" xfId="1426"/>
    <cellStyle name="Note 4 5 2" xfId="1427"/>
    <cellStyle name="Note 4 5 2 2" xfId="1428"/>
    <cellStyle name="Note 4 5 2_autopost vouchers" xfId="1429"/>
    <cellStyle name="Note 4 5 3" xfId="1430"/>
    <cellStyle name="Note 4 5_ Refunds" xfId="1431"/>
    <cellStyle name="Note 4 6" xfId="1432"/>
    <cellStyle name="Note 4 6 2" xfId="1433"/>
    <cellStyle name="Note 4 6 2 2" xfId="1434"/>
    <cellStyle name="Note 4 6 2_autopost vouchers" xfId="1435"/>
    <cellStyle name="Note 4 6 3" xfId="1436"/>
    <cellStyle name="Note 4 6_ Refunds" xfId="1437"/>
    <cellStyle name="Note 4 7" xfId="1438"/>
    <cellStyle name="Note 4 7 2" xfId="1439"/>
    <cellStyle name="Note 4 7 2 2" xfId="1440"/>
    <cellStyle name="Note 4 7 2_autopost vouchers" xfId="1441"/>
    <cellStyle name="Note 4 7 3" xfId="1442"/>
    <cellStyle name="Note 4 7_ Refunds" xfId="1443"/>
    <cellStyle name="Note 4 8" xfId="1444"/>
    <cellStyle name="Note 4 8 2" xfId="1445"/>
    <cellStyle name="Note 4 8 2 2" xfId="1446"/>
    <cellStyle name="Note 4 8 2_autopost vouchers" xfId="1447"/>
    <cellStyle name="Note 4 8 3" xfId="1448"/>
    <cellStyle name="Note 4 8_ Refunds" xfId="1449"/>
    <cellStyle name="Note 4 9" xfId="1450"/>
    <cellStyle name="Note 4 9 2" xfId="1451"/>
    <cellStyle name="Note 4 9 2 2" xfId="1452"/>
    <cellStyle name="Note 4 9 2_autopost vouchers" xfId="1453"/>
    <cellStyle name="Note 4 9 3" xfId="1454"/>
    <cellStyle name="Note 4 9_ Refunds" xfId="1455"/>
    <cellStyle name="Note 4_ Refunds" xfId="1456"/>
    <cellStyle name="Note 5" xfId="1457"/>
    <cellStyle name="Note 5 10" xfId="1458"/>
    <cellStyle name="Note 5 10 2" xfId="1459"/>
    <cellStyle name="Note 5 10 2 2" xfId="1460"/>
    <cellStyle name="Note 5 10 2_autopost vouchers" xfId="1461"/>
    <cellStyle name="Note 5 10 3" xfId="1462"/>
    <cellStyle name="Note 5 10_ Refunds" xfId="1463"/>
    <cellStyle name="Note 5 11" xfId="1464"/>
    <cellStyle name="Note 5 11 2" xfId="1465"/>
    <cellStyle name="Note 5 11 2 2" xfId="1466"/>
    <cellStyle name="Note 5 11 2_autopost vouchers" xfId="1467"/>
    <cellStyle name="Note 5 11 3" xfId="1468"/>
    <cellStyle name="Note 5 11_ Refunds" xfId="1469"/>
    <cellStyle name="Note 5 12" xfId="1470"/>
    <cellStyle name="Note 5 12 2" xfId="1471"/>
    <cellStyle name="Note 5 12 2 2" xfId="1472"/>
    <cellStyle name="Note 5 12 2_autopost vouchers" xfId="1473"/>
    <cellStyle name="Note 5 12 3" xfId="1474"/>
    <cellStyle name="Note 5 12_ Refunds" xfId="1475"/>
    <cellStyle name="Note 5 13" xfId="1476"/>
    <cellStyle name="Note 5 13 2" xfId="1477"/>
    <cellStyle name="Note 5 13 2 2" xfId="1478"/>
    <cellStyle name="Note 5 13 2_autopost vouchers" xfId="1479"/>
    <cellStyle name="Note 5 13 3" xfId="1480"/>
    <cellStyle name="Note 5 13_ Refunds" xfId="1481"/>
    <cellStyle name="Note 5 14" xfId="1482"/>
    <cellStyle name="Note 5 14 2" xfId="1483"/>
    <cellStyle name="Note 5 14 2 2" xfId="1484"/>
    <cellStyle name="Note 5 14 2_autopost vouchers" xfId="1485"/>
    <cellStyle name="Note 5 14 3" xfId="1486"/>
    <cellStyle name="Note 5 14_ Refunds" xfId="1487"/>
    <cellStyle name="Note 5 15" xfId="1488"/>
    <cellStyle name="Note 5 15 2" xfId="1489"/>
    <cellStyle name="Note 5 15 2 2" xfId="1490"/>
    <cellStyle name="Note 5 15 2_autopost vouchers" xfId="1491"/>
    <cellStyle name="Note 5 15 3" xfId="1492"/>
    <cellStyle name="Note 5 15_ Refunds" xfId="1493"/>
    <cellStyle name="Note 5 16" xfId="1494"/>
    <cellStyle name="Note 5 16 2" xfId="1495"/>
    <cellStyle name="Note 5 16 2 2" xfId="1496"/>
    <cellStyle name="Note 5 16 2_autopost vouchers" xfId="1497"/>
    <cellStyle name="Note 5 16 3" xfId="1498"/>
    <cellStyle name="Note 5 16_ Refunds" xfId="1499"/>
    <cellStyle name="Note 5 17" xfId="1500"/>
    <cellStyle name="Note 5 17 2" xfId="1501"/>
    <cellStyle name="Note 5 17 2 2" xfId="1502"/>
    <cellStyle name="Note 5 17 2_autopost vouchers" xfId="1503"/>
    <cellStyle name="Note 5 17 3" xfId="1504"/>
    <cellStyle name="Note 5 17_ Refunds" xfId="1505"/>
    <cellStyle name="Note 5 18" xfId="1506"/>
    <cellStyle name="Note 5 18 2" xfId="1507"/>
    <cellStyle name="Note 5 18 2 2" xfId="1508"/>
    <cellStyle name="Note 5 18 2_autopost vouchers" xfId="1509"/>
    <cellStyle name="Note 5 18 3" xfId="1510"/>
    <cellStyle name="Note 5 18_ Refunds" xfId="1511"/>
    <cellStyle name="Note 5 19" xfId="1512"/>
    <cellStyle name="Note 5 19 2" xfId="1513"/>
    <cellStyle name="Note 5 19 2 2" xfId="1514"/>
    <cellStyle name="Note 5 19 2_autopost vouchers" xfId="1515"/>
    <cellStyle name="Note 5 19 3" xfId="1516"/>
    <cellStyle name="Note 5 19_ Refunds" xfId="1517"/>
    <cellStyle name="Note 5 2" xfId="1518"/>
    <cellStyle name="Note 5 2 10" xfId="1519"/>
    <cellStyle name="Note 5 2 2" xfId="1520"/>
    <cellStyle name="Note 5 2 2 2" xfId="1521"/>
    <cellStyle name="Note 5 2 2 2 2" xfId="1522"/>
    <cellStyle name="Note 5 2 2 2_autopost vouchers" xfId="1523"/>
    <cellStyle name="Note 5 2 2 3" xfId="1524"/>
    <cellStyle name="Note 5 2 2_ Refunds" xfId="1525"/>
    <cellStyle name="Note 5 2 3" xfId="1526"/>
    <cellStyle name="Note 5 2 3 2" xfId="1527"/>
    <cellStyle name="Note 5 2 3 2 2" xfId="1528"/>
    <cellStyle name="Note 5 2 3 2_autopost vouchers" xfId="1529"/>
    <cellStyle name="Note 5 2 3 3" xfId="1530"/>
    <cellStyle name="Note 5 2 3_ Refunds" xfId="1531"/>
    <cellStyle name="Note 5 2 4" xfId="1532"/>
    <cellStyle name="Note 5 2 4 2" xfId="1533"/>
    <cellStyle name="Note 5 2 4 2 2" xfId="1534"/>
    <cellStyle name="Note 5 2 4 2_autopost vouchers" xfId="1535"/>
    <cellStyle name="Note 5 2 4 3" xfId="1536"/>
    <cellStyle name="Note 5 2 4_ Refunds" xfId="1537"/>
    <cellStyle name="Note 5 2 5" xfId="1538"/>
    <cellStyle name="Note 5 2 5 2" xfId="1539"/>
    <cellStyle name="Note 5 2 5 2 2" xfId="1540"/>
    <cellStyle name="Note 5 2 5 2_autopost vouchers" xfId="1541"/>
    <cellStyle name="Note 5 2 5 3" xfId="1542"/>
    <cellStyle name="Note 5 2 5_ Refunds" xfId="1543"/>
    <cellStyle name="Note 5 2 6" xfId="1544"/>
    <cellStyle name="Note 5 2 6 2" xfId="1545"/>
    <cellStyle name="Note 5 2 6 2 2" xfId="1546"/>
    <cellStyle name="Note 5 2 6 2_autopost vouchers" xfId="1547"/>
    <cellStyle name="Note 5 2 6 3" xfId="1548"/>
    <cellStyle name="Note 5 2 6_ Refunds" xfId="1549"/>
    <cellStyle name="Note 5 2 7" xfId="1550"/>
    <cellStyle name="Note 5 2 7 2" xfId="1551"/>
    <cellStyle name="Note 5 2 7 2 2" xfId="1552"/>
    <cellStyle name="Note 5 2 7 2_autopost vouchers" xfId="1553"/>
    <cellStyle name="Note 5 2 7 3" xfId="1554"/>
    <cellStyle name="Note 5 2 7_ Refunds" xfId="1555"/>
    <cellStyle name="Note 5 2 8" xfId="1556"/>
    <cellStyle name="Note 5 2 8 2" xfId="1557"/>
    <cellStyle name="Note 5 2 8 2 2" xfId="1558"/>
    <cellStyle name="Note 5 2 8 2_autopost vouchers" xfId="1559"/>
    <cellStyle name="Note 5 2 8 3" xfId="1560"/>
    <cellStyle name="Note 5 2 8_ Refunds" xfId="1561"/>
    <cellStyle name="Note 5 2 9" xfId="1562"/>
    <cellStyle name="Note 5 2 9 2" xfId="1563"/>
    <cellStyle name="Note 5 2 9_autopost vouchers" xfId="1564"/>
    <cellStyle name="Note 5 2_ Refunds" xfId="1565"/>
    <cellStyle name="Note 5 20" xfId="1566"/>
    <cellStyle name="Note 5 20 2" xfId="1567"/>
    <cellStyle name="Note 5 20 2 2" xfId="1568"/>
    <cellStyle name="Note 5 20 2_autopost vouchers" xfId="1569"/>
    <cellStyle name="Note 5 20 3" xfId="1570"/>
    <cellStyle name="Note 5 20_ Refunds" xfId="1571"/>
    <cellStyle name="Note 5 21" xfId="1572"/>
    <cellStyle name="Note 5 21 2" xfId="1573"/>
    <cellStyle name="Note 5 21 2 2" xfId="1574"/>
    <cellStyle name="Note 5 21 2_autopost vouchers" xfId="1575"/>
    <cellStyle name="Note 5 21 3" xfId="1576"/>
    <cellStyle name="Note 5 21_ Refunds" xfId="1577"/>
    <cellStyle name="Note 5 22" xfId="1578"/>
    <cellStyle name="Note 5 22 2" xfId="1579"/>
    <cellStyle name="Note 5 22 2 2" xfId="1580"/>
    <cellStyle name="Note 5 22 2_autopost vouchers" xfId="1581"/>
    <cellStyle name="Note 5 22 3" xfId="1582"/>
    <cellStyle name="Note 5 22_ Refunds" xfId="1583"/>
    <cellStyle name="Note 5 23" xfId="1584"/>
    <cellStyle name="Note 5 23 2" xfId="1585"/>
    <cellStyle name="Note 5 23 2 2" xfId="1586"/>
    <cellStyle name="Note 5 23 2_autopost vouchers" xfId="1587"/>
    <cellStyle name="Note 5 23 3" xfId="1588"/>
    <cellStyle name="Note 5 23_ Refunds" xfId="1589"/>
    <cellStyle name="Note 5 24" xfId="1590"/>
    <cellStyle name="Note 5 24 2" xfId="1591"/>
    <cellStyle name="Note 5 24 2 2" xfId="1592"/>
    <cellStyle name="Note 5 24 2_autopost vouchers" xfId="1593"/>
    <cellStyle name="Note 5 24 3" xfId="1594"/>
    <cellStyle name="Note 5 24_ Refunds" xfId="1595"/>
    <cellStyle name="Note 5 25" xfId="1596"/>
    <cellStyle name="Note 5 25 2" xfId="1597"/>
    <cellStyle name="Note 5 25 2 2" xfId="1598"/>
    <cellStyle name="Note 5 25 2_autopost vouchers" xfId="1599"/>
    <cellStyle name="Note 5 25 3" xfId="1600"/>
    <cellStyle name="Note 5 25_ Refunds" xfId="1601"/>
    <cellStyle name="Note 5 26" xfId="1602"/>
    <cellStyle name="Note 5 26 2" xfId="1603"/>
    <cellStyle name="Note 5 26 2 2" xfId="1604"/>
    <cellStyle name="Note 5 26 2_autopost vouchers" xfId="1605"/>
    <cellStyle name="Note 5 26 3" xfId="1606"/>
    <cellStyle name="Note 5 26_ Refunds" xfId="1607"/>
    <cellStyle name="Note 5 27" xfId="1608"/>
    <cellStyle name="Note 5 27 2" xfId="1609"/>
    <cellStyle name="Note 5 27 2 2" xfId="1610"/>
    <cellStyle name="Note 5 27 2_autopost vouchers" xfId="1611"/>
    <cellStyle name="Note 5 27 3" xfId="1612"/>
    <cellStyle name="Note 5 27_ Refunds" xfId="1613"/>
    <cellStyle name="Note 5 28" xfId="1614"/>
    <cellStyle name="Note 5 28 2" xfId="1615"/>
    <cellStyle name="Note 5 28 2 2" xfId="1616"/>
    <cellStyle name="Note 5 28 2_autopost vouchers" xfId="1617"/>
    <cellStyle name="Note 5 28 3" xfId="1618"/>
    <cellStyle name="Note 5 28_ Refunds" xfId="1619"/>
    <cellStyle name="Note 5 29" xfId="1620"/>
    <cellStyle name="Note 5 29 2" xfId="1621"/>
    <cellStyle name="Note 5 29 2 2" xfId="1622"/>
    <cellStyle name="Note 5 29 2_autopost vouchers" xfId="1623"/>
    <cellStyle name="Note 5 29 3" xfId="1624"/>
    <cellStyle name="Note 5 29_ Refunds" xfId="1625"/>
    <cellStyle name="Note 5 3" xfId="1626"/>
    <cellStyle name="Note 5 3 10" xfId="1627"/>
    <cellStyle name="Note 5 3 2" xfId="1628"/>
    <cellStyle name="Note 5 3 2 2" xfId="1629"/>
    <cellStyle name="Note 5 3 2 2 2" xfId="1630"/>
    <cellStyle name="Note 5 3 2 2_autopost vouchers" xfId="1631"/>
    <cellStyle name="Note 5 3 2 3" xfId="1632"/>
    <cellStyle name="Note 5 3 2_ Refunds" xfId="1633"/>
    <cellStyle name="Note 5 3 3" xfId="1634"/>
    <cellStyle name="Note 5 3 3 2" xfId="1635"/>
    <cellStyle name="Note 5 3 3 2 2" xfId="1636"/>
    <cellStyle name="Note 5 3 3 2_autopost vouchers" xfId="1637"/>
    <cellStyle name="Note 5 3 3 3" xfId="1638"/>
    <cellStyle name="Note 5 3 3_ Refunds" xfId="1639"/>
    <cellStyle name="Note 5 3 4" xfId="1640"/>
    <cellStyle name="Note 5 3 4 2" xfId="1641"/>
    <cellStyle name="Note 5 3 4 2 2" xfId="1642"/>
    <cellStyle name="Note 5 3 4 2_autopost vouchers" xfId="1643"/>
    <cellStyle name="Note 5 3 4 3" xfId="1644"/>
    <cellStyle name="Note 5 3 4_ Refunds" xfId="1645"/>
    <cellStyle name="Note 5 3 5" xfId="1646"/>
    <cellStyle name="Note 5 3 5 2" xfId="1647"/>
    <cellStyle name="Note 5 3 5 2 2" xfId="1648"/>
    <cellStyle name="Note 5 3 5 2_autopost vouchers" xfId="1649"/>
    <cellStyle name="Note 5 3 5 3" xfId="1650"/>
    <cellStyle name="Note 5 3 5_ Refunds" xfId="1651"/>
    <cellStyle name="Note 5 3 6" xfId="1652"/>
    <cellStyle name="Note 5 3 6 2" xfId="1653"/>
    <cellStyle name="Note 5 3 6 2 2" xfId="1654"/>
    <cellStyle name="Note 5 3 6 2_autopost vouchers" xfId="1655"/>
    <cellStyle name="Note 5 3 6 3" xfId="1656"/>
    <cellStyle name="Note 5 3 6_ Refunds" xfId="1657"/>
    <cellStyle name="Note 5 3 7" xfId="1658"/>
    <cellStyle name="Note 5 3 7 2" xfId="1659"/>
    <cellStyle name="Note 5 3 7 2 2" xfId="1660"/>
    <cellStyle name="Note 5 3 7 2_autopost vouchers" xfId="1661"/>
    <cellStyle name="Note 5 3 7 3" xfId="1662"/>
    <cellStyle name="Note 5 3 7_ Refunds" xfId="1663"/>
    <cellStyle name="Note 5 3 8" xfId="1664"/>
    <cellStyle name="Note 5 3 8 2" xfId="1665"/>
    <cellStyle name="Note 5 3 8 2 2" xfId="1666"/>
    <cellStyle name="Note 5 3 8 2_autopost vouchers" xfId="1667"/>
    <cellStyle name="Note 5 3 8 3" xfId="1668"/>
    <cellStyle name="Note 5 3 8_ Refunds" xfId="1669"/>
    <cellStyle name="Note 5 3 9" xfId="1670"/>
    <cellStyle name="Note 5 3 9 2" xfId="1671"/>
    <cellStyle name="Note 5 3 9_autopost vouchers" xfId="1672"/>
    <cellStyle name="Note 5 3_ Refunds" xfId="1673"/>
    <cellStyle name="Note 5 30" xfId="1674"/>
    <cellStyle name="Note 5 30 2" xfId="1675"/>
    <cellStyle name="Note 5 30 2 2" xfId="1676"/>
    <cellStyle name="Note 5 30 2_autopost vouchers" xfId="1677"/>
    <cellStyle name="Note 5 30 3" xfId="1678"/>
    <cellStyle name="Note 5 30_ Refunds" xfId="1679"/>
    <cellStyle name="Note 5 31" xfId="1680"/>
    <cellStyle name="Note 5 31 2" xfId="1681"/>
    <cellStyle name="Note 5 31 2 2" xfId="1682"/>
    <cellStyle name="Note 5 31 2_autopost vouchers" xfId="1683"/>
    <cellStyle name="Note 5 31 3" xfId="1684"/>
    <cellStyle name="Note 5 31_ Refunds" xfId="1685"/>
    <cellStyle name="Note 5 32" xfId="1686"/>
    <cellStyle name="Note 5 32 2" xfId="1687"/>
    <cellStyle name="Note 5 32 2 2" xfId="1688"/>
    <cellStyle name="Note 5 32 2_autopost vouchers" xfId="1689"/>
    <cellStyle name="Note 5 32 3" xfId="1690"/>
    <cellStyle name="Note 5 32_ Refunds" xfId="1691"/>
    <cellStyle name="Note 5 33" xfId="1692"/>
    <cellStyle name="Note 5 33 2" xfId="1693"/>
    <cellStyle name="Note 5 33_autopost vouchers" xfId="1694"/>
    <cellStyle name="Note 5 34" xfId="1695"/>
    <cellStyle name="Note 5 4" xfId="1696"/>
    <cellStyle name="Note 5 4 10" xfId="1697"/>
    <cellStyle name="Note 5 4 2" xfId="1698"/>
    <cellStyle name="Note 5 4 2 2" xfId="1699"/>
    <cellStyle name="Note 5 4 2 2 2" xfId="1700"/>
    <cellStyle name="Note 5 4 2 2_autopost vouchers" xfId="1701"/>
    <cellStyle name="Note 5 4 2 3" xfId="1702"/>
    <cellStyle name="Note 5 4 2_ Refunds" xfId="1703"/>
    <cellStyle name="Note 5 4 3" xfId="1704"/>
    <cellStyle name="Note 5 4 3 2" xfId="1705"/>
    <cellStyle name="Note 5 4 3 2 2" xfId="1706"/>
    <cellStyle name="Note 5 4 3 2_autopost vouchers" xfId="1707"/>
    <cellStyle name="Note 5 4 3 3" xfId="1708"/>
    <cellStyle name="Note 5 4 3_ Refunds" xfId="1709"/>
    <cellStyle name="Note 5 4 4" xfId="1710"/>
    <cellStyle name="Note 5 4 4 2" xfId="1711"/>
    <cellStyle name="Note 5 4 4 2 2" xfId="1712"/>
    <cellStyle name="Note 5 4 4 2_autopost vouchers" xfId="1713"/>
    <cellStyle name="Note 5 4 4 3" xfId="1714"/>
    <cellStyle name="Note 5 4 4_ Refunds" xfId="1715"/>
    <cellStyle name="Note 5 4 5" xfId="1716"/>
    <cellStyle name="Note 5 4 5 2" xfId="1717"/>
    <cellStyle name="Note 5 4 5 2 2" xfId="1718"/>
    <cellStyle name="Note 5 4 5 2_autopost vouchers" xfId="1719"/>
    <cellStyle name="Note 5 4 5 3" xfId="1720"/>
    <cellStyle name="Note 5 4 5_ Refunds" xfId="1721"/>
    <cellStyle name="Note 5 4 6" xfId="1722"/>
    <cellStyle name="Note 5 4 6 2" xfId="1723"/>
    <cellStyle name="Note 5 4 6 2 2" xfId="1724"/>
    <cellStyle name="Note 5 4 6 2_autopost vouchers" xfId="1725"/>
    <cellStyle name="Note 5 4 6 3" xfId="1726"/>
    <cellStyle name="Note 5 4 6_ Refunds" xfId="1727"/>
    <cellStyle name="Note 5 4 7" xfId="1728"/>
    <cellStyle name="Note 5 4 7 2" xfId="1729"/>
    <cellStyle name="Note 5 4 7 2 2" xfId="1730"/>
    <cellStyle name="Note 5 4 7 2_autopost vouchers" xfId="1731"/>
    <cellStyle name="Note 5 4 7 3" xfId="1732"/>
    <cellStyle name="Note 5 4 7_ Refunds" xfId="1733"/>
    <cellStyle name="Note 5 4 8" xfId="1734"/>
    <cellStyle name="Note 5 4 8 2" xfId="1735"/>
    <cellStyle name="Note 5 4 8 2 2" xfId="1736"/>
    <cellStyle name="Note 5 4 8 2_autopost vouchers" xfId="1737"/>
    <cellStyle name="Note 5 4 8 3" xfId="1738"/>
    <cellStyle name="Note 5 4 8_ Refunds" xfId="1739"/>
    <cellStyle name="Note 5 4 9" xfId="1740"/>
    <cellStyle name="Note 5 4 9 2" xfId="1741"/>
    <cellStyle name="Note 5 4 9_autopost vouchers" xfId="1742"/>
    <cellStyle name="Note 5 4_ Refunds" xfId="1743"/>
    <cellStyle name="Note 5 5" xfId="1744"/>
    <cellStyle name="Note 5 5 2" xfId="1745"/>
    <cellStyle name="Note 5 5 2 2" xfId="1746"/>
    <cellStyle name="Note 5 5 2_autopost vouchers" xfId="1747"/>
    <cellStyle name="Note 5 5 3" xfId="1748"/>
    <cellStyle name="Note 5 5_ Refunds" xfId="1749"/>
    <cellStyle name="Note 5 6" xfId="1750"/>
    <cellStyle name="Note 5 6 2" xfId="1751"/>
    <cellStyle name="Note 5 6 2 2" xfId="1752"/>
    <cellStyle name="Note 5 6 2_autopost vouchers" xfId="1753"/>
    <cellStyle name="Note 5 6 3" xfId="1754"/>
    <cellStyle name="Note 5 6_ Refunds" xfId="1755"/>
    <cellStyle name="Note 5 7" xfId="1756"/>
    <cellStyle name="Note 5 7 2" xfId="1757"/>
    <cellStyle name="Note 5 7 2 2" xfId="1758"/>
    <cellStyle name="Note 5 7 2_autopost vouchers" xfId="1759"/>
    <cellStyle name="Note 5 7 3" xfId="1760"/>
    <cellStyle name="Note 5 7_ Refunds" xfId="1761"/>
    <cellStyle name="Note 5 8" xfId="1762"/>
    <cellStyle name="Note 5 8 2" xfId="1763"/>
    <cellStyle name="Note 5 8 2 2" xfId="1764"/>
    <cellStyle name="Note 5 8 2_autopost vouchers" xfId="1765"/>
    <cellStyle name="Note 5 8 3" xfId="1766"/>
    <cellStyle name="Note 5 8_ Refunds" xfId="1767"/>
    <cellStyle name="Note 5 9" xfId="1768"/>
    <cellStyle name="Note 5 9 2" xfId="1769"/>
    <cellStyle name="Note 5 9 2 2" xfId="1770"/>
    <cellStyle name="Note 5 9 2_autopost vouchers" xfId="1771"/>
    <cellStyle name="Note 5 9 3" xfId="1772"/>
    <cellStyle name="Note 5 9_ Refunds" xfId="1773"/>
    <cellStyle name="Note 5_ Refunds" xfId="1774"/>
    <cellStyle name="Note 6" xfId="1775"/>
    <cellStyle name="Note 6 10" xfId="1776"/>
    <cellStyle name="Note 6 10 2" xfId="1777"/>
    <cellStyle name="Note 6 10 2 2" xfId="1778"/>
    <cellStyle name="Note 6 10 2_autopost vouchers" xfId="1779"/>
    <cellStyle name="Note 6 10 3" xfId="1780"/>
    <cellStyle name="Note 6 10_ Refunds" xfId="1781"/>
    <cellStyle name="Note 6 11" xfId="1782"/>
    <cellStyle name="Note 6 11 2" xfId="1783"/>
    <cellStyle name="Note 6 11 2 2" xfId="1784"/>
    <cellStyle name="Note 6 11 2_autopost vouchers" xfId="1785"/>
    <cellStyle name="Note 6 11 3" xfId="1786"/>
    <cellStyle name="Note 6 11_ Refunds" xfId="1787"/>
    <cellStyle name="Note 6 12" xfId="1788"/>
    <cellStyle name="Note 6 12 2" xfId="1789"/>
    <cellStyle name="Note 6 12 2 2" xfId="1790"/>
    <cellStyle name="Note 6 12 2_autopost vouchers" xfId="1791"/>
    <cellStyle name="Note 6 12 3" xfId="1792"/>
    <cellStyle name="Note 6 12_ Refunds" xfId="1793"/>
    <cellStyle name="Note 6 13" xfId="1794"/>
    <cellStyle name="Note 6 13 2" xfId="1795"/>
    <cellStyle name="Note 6 13 2 2" xfId="1796"/>
    <cellStyle name="Note 6 13 2_autopost vouchers" xfId="1797"/>
    <cellStyle name="Note 6 13 3" xfId="1798"/>
    <cellStyle name="Note 6 13_ Refunds" xfId="1799"/>
    <cellStyle name="Note 6 14" xfId="1800"/>
    <cellStyle name="Note 6 14 2" xfId="1801"/>
    <cellStyle name="Note 6 14 2 2" xfId="1802"/>
    <cellStyle name="Note 6 14 2_autopost vouchers" xfId="1803"/>
    <cellStyle name="Note 6 14 3" xfId="1804"/>
    <cellStyle name="Note 6 14_ Refunds" xfId="1805"/>
    <cellStyle name="Note 6 15" xfId="1806"/>
    <cellStyle name="Note 6 15 2" xfId="1807"/>
    <cellStyle name="Note 6 15 2 2" xfId="1808"/>
    <cellStyle name="Note 6 15 2_autopost vouchers" xfId="1809"/>
    <cellStyle name="Note 6 15 3" xfId="1810"/>
    <cellStyle name="Note 6 15_ Refunds" xfId="1811"/>
    <cellStyle name="Note 6 16" xfId="1812"/>
    <cellStyle name="Note 6 16 2" xfId="1813"/>
    <cellStyle name="Note 6 16 2 2" xfId="1814"/>
    <cellStyle name="Note 6 16 2_autopost vouchers" xfId="1815"/>
    <cellStyle name="Note 6 16 3" xfId="1816"/>
    <cellStyle name="Note 6 16_ Refunds" xfId="1817"/>
    <cellStyle name="Note 6 17" xfId="1818"/>
    <cellStyle name="Note 6 17 2" xfId="1819"/>
    <cellStyle name="Note 6 17 2 2" xfId="1820"/>
    <cellStyle name="Note 6 17 2_autopost vouchers" xfId="1821"/>
    <cellStyle name="Note 6 17 3" xfId="1822"/>
    <cellStyle name="Note 6 17_ Refunds" xfId="1823"/>
    <cellStyle name="Note 6 18" xfId="1824"/>
    <cellStyle name="Note 6 18 2" xfId="1825"/>
    <cellStyle name="Note 6 18 2 2" xfId="1826"/>
    <cellStyle name="Note 6 18 2_autopost vouchers" xfId="1827"/>
    <cellStyle name="Note 6 18 3" xfId="1828"/>
    <cellStyle name="Note 6 18_ Refunds" xfId="1829"/>
    <cellStyle name="Note 6 19" xfId="1830"/>
    <cellStyle name="Note 6 19 2" xfId="1831"/>
    <cellStyle name="Note 6 19 2 2" xfId="1832"/>
    <cellStyle name="Note 6 19 2_autopost vouchers" xfId="1833"/>
    <cellStyle name="Note 6 19 3" xfId="1834"/>
    <cellStyle name="Note 6 19_ Refunds" xfId="1835"/>
    <cellStyle name="Note 6 2" xfId="1836"/>
    <cellStyle name="Note 6 2 10" xfId="1837"/>
    <cellStyle name="Note 6 2 10 2" xfId="1838"/>
    <cellStyle name="Note 6 2 10 2 2" xfId="1839"/>
    <cellStyle name="Note 6 2 10 2_autopost vouchers" xfId="1840"/>
    <cellStyle name="Note 6 2 10 3" xfId="1841"/>
    <cellStyle name="Note 6 2 10_ Refunds" xfId="1842"/>
    <cellStyle name="Note 6 2 11" xfId="1843"/>
    <cellStyle name="Note 6 2 11 2" xfId="1844"/>
    <cellStyle name="Note 6 2 11_autopost vouchers" xfId="1845"/>
    <cellStyle name="Note 6 2 12" xfId="1846"/>
    <cellStyle name="Note 6 2 2" xfId="1847"/>
    <cellStyle name="Note 6 2 2 10" xfId="1848"/>
    <cellStyle name="Note 6 2 2 10 2" xfId="1849"/>
    <cellStyle name="Note 6 2 2 10_autopost vouchers" xfId="1850"/>
    <cellStyle name="Note 6 2 2 11" xfId="1851"/>
    <cellStyle name="Note 6 2 2 2" xfId="1852"/>
    <cellStyle name="Note 6 2 2 2 2" xfId="1853"/>
    <cellStyle name="Note 6 2 2 2 2 2" xfId="1854"/>
    <cellStyle name="Note 6 2 2 2 2_autopost vouchers" xfId="1855"/>
    <cellStyle name="Note 6 2 2 2 3" xfId="1856"/>
    <cellStyle name="Note 6 2 2 2_ Refunds" xfId="1857"/>
    <cellStyle name="Note 6 2 2 3" xfId="1858"/>
    <cellStyle name="Note 6 2 2 3 2" xfId="1859"/>
    <cellStyle name="Note 6 2 2 3 2 2" xfId="1860"/>
    <cellStyle name="Note 6 2 2 3 2_autopost vouchers" xfId="1861"/>
    <cellStyle name="Note 6 2 2 3 3" xfId="1862"/>
    <cellStyle name="Note 6 2 2 3_ Refunds" xfId="1863"/>
    <cellStyle name="Note 6 2 2 4" xfId="1864"/>
    <cellStyle name="Note 6 2 2 4 2" xfId="1865"/>
    <cellStyle name="Note 6 2 2 4 2 2" xfId="1866"/>
    <cellStyle name="Note 6 2 2 4 2_autopost vouchers" xfId="1867"/>
    <cellStyle name="Note 6 2 2 4 3" xfId="1868"/>
    <cellStyle name="Note 6 2 2 4_ Refunds" xfId="1869"/>
    <cellStyle name="Note 6 2 2 5" xfId="1870"/>
    <cellStyle name="Note 6 2 2 5 2" xfId="1871"/>
    <cellStyle name="Note 6 2 2 5 2 2" xfId="1872"/>
    <cellStyle name="Note 6 2 2 5 2_autopost vouchers" xfId="1873"/>
    <cellStyle name="Note 6 2 2 5 3" xfId="1874"/>
    <cellStyle name="Note 6 2 2 5_ Refunds" xfId="1875"/>
    <cellStyle name="Note 6 2 2 6" xfId="1876"/>
    <cellStyle name="Note 6 2 2 6 2" xfId="1877"/>
    <cellStyle name="Note 6 2 2 6 2 2" xfId="1878"/>
    <cellStyle name="Note 6 2 2 6 2_autopost vouchers" xfId="1879"/>
    <cellStyle name="Note 6 2 2 6 3" xfId="1880"/>
    <cellStyle name="Note 6 2 2 6_ Refunds" xfId="1881"/>
    <cellStyle name="Note 6 2 2 7" xfId="1882"/>
    <cellStyle name="Note 6 2 2 7 2" xfId="1883"/>
    <cellStyle name="Note 6 2 2 7 2 2" xfId="1884"/>
    <cellStyle name="Note 6 2 2 7 2_autopost vouchers" xfId="1885"/>
    <cellStyle name="Note 6 2 2 7 3" xfId="1886"/>
    <cellStyle name="Note 6 2 2 7_ Refunds" xfId="1887"/>
    <cellStyle name="Note 6 2 2 8" xfId="1888"/>
    <cellStyle name="Note 6 2 2 8 2" xfId="1889"/>
    <cellStyle name="Note 6 2 2 8 2 2" xfId="1890"/>
    <cellStyle name="Note 6 2 2 8 2_autopost vouchers" xfId="1891"/>
    <cellStyle name="Note 6 2 2 8 3" xfId="1892"/>
    <cellStyle name="Note 6 2 2 8_ Refunds" xfId="1893"/>
    <cellStyle name="Note 6 2 2 9" xfId="1894"/>
    <cellStyle name="Note 6 2 2 9 2" xfId="1895"/>
    <cellStyle name="Note 6 2 2 9 2 2" xfId="1896"/>
    <cellStyle name="Note 6 2 2 9 2_autopost vouchers" xfId="1897"/>
    <cellStyle name="Note 6 2 2 9 3" xfId="1898"/>
    <cellStyle name="Note 6 2 2 9_ Refunds" xfId="1899"/>
    <cellStyle name="Note 6 2 2_ Refunds" xfId="1900"/>
    <cellStyle name="Note 6 2 3" xfId="1901"/>
    <cellStyle name="Note 6 2 3 2" xfId="1902"/>
    <cellStyle name="Note 6 2 3 2 2" xfId="1903"/>
    <cellStyle name="Note 6 2 3 2_autopost vouchers" xfId="1904"/>
    <cellStyle name="Note 6 2 3 3" xfId="1905"/>
    <cellStyle name="Note 6 2 3_ Refunds" xfId="1906"/>
    <cellStyle name="Note 6 2 4" xfId="1907"/>
    <cellStyle name="Note 6 2 4 2" xfId="1908"/>
    <cellStyle name="Note 6 2 4 2 2" xfId="1909"/>
    <cellStyle name="Note 6 2 4 2_autopost vouchers" xfId="1910"/>
    <cellStyle name="Note 6 2 4 3" xfId="1911"/>
    <cellStyle name="Note 6 2 4_ Refunds" xfId="1912"/>
    <cellStyle name="Note 6 2 5" xfId="1913"/>
    <cellStyle name="Note 6 2 5 2" xfId="1914"/>
    <cellStyle name="Note 6 2 5 2 2" xfId="1915"/>
    <cellStyle name="Note 6 2 5 2_autopost vouchers" xfId="1916"/>
    <cellStyle name="Note 6 2 5 3" xfId="1917"/>
    <cellStyle name="Note 6 2 5_ Refunds" xfId="1918"/>
    <cellStyle name="Note 6 2 6" xfId="1919"/>
    <cellStyle name="Note 6 2 6 2" xfId="1920"/>
    <cellStyle name="Note 6 2 6 2 2" xfId="1921"/>
    <cellStyle name="Note 6 2 6 2_autopost vouchers" xfId="1922"/>
    <cellStyle name="Note 6 2 6 3" xfId="1923"/>
    <cellStyle name="Note 6 2 6_ Refunds" xfId="1924"/>
    <cellStyle name="Note 6 2 7" xfId="1925"/>
    <cellStyle name="Note 6 2 7 2" xfId="1926"/>
    <cellStyle name="Note 6 2 7 2 2" xfId="1927"/>
    <cellStyle name="Note 6 2 7 2_autopost vouchers" xfId="1928"/>
    <cellStyle name="Note 6 2 7 3" xfId="1929"/>
    <cellStyle name="Note 6 2 7_ Refunds" xfId="1930"/>
    <cellStyle name="Note 6 2 8" xfId="1931"/>
    <cellStyle name="Note 6 2 8 2" xfId="1932"/>
    <cellStyle name="Note 6 2 8 2 2" xfId="1933"/>
    <cellStyle name="Note 6 2 8 2_autopost vouchers" xfId="1934"/>
    <cellStyle name="Note 6 2 8 3" xfId="1935"/>
    <cellStyle name="Note 6 2 8_ Refunds" xfId="1936"/>
    <cellStyle name="Note 6 2 9" xfId="1937"/>
    <cellStyle name="Note 6 2 9 2" xfId="1938"/>
    <cellStyle name="Note 6 2 9 2 2" xfId="1939"/>
    <cellStyle name="Note 6 2 9 2_autopost vouchers" xfId="1940"/>
    <cellStyle name="Note 6 2 9 3" xfId="1941"/>
    <cellStyle name="Note 6 2 9_ Refunds" xfId="1942"/>
    <cellStyle name="Note 6 2_ Refunds" xfId="1943"/>
    <cellStyle name="Note 6 20" xfId="1944"/>
    <cellStyle name="Note 6 20 2" xfId="1945"/>
    <cellStyle name="Note 6 20 2 2" xfId="1946"/>
    <cellStyle name="Note 6 20 2_autopost vouchers" xfId="1947"/>
    <cellStyle name="Note 6 20 3" xfId="1948"/>
    <cellStyle name="Note 6 20_ Refunds" xfId="1949"/>
    <cellStyle name="Note 6 21" xfId="1950"/>
    <cellStyle name="Note 6 21 2" xfId="1951"/>
    <cellStyle name="Note 6 21 2 2" xfId="1952"/>
    <cellStyle name="Note 6 21 2_autopost vouchers" xfId="1953"/>
    <cellStyle name="Note 6 21 3" xfId="1954"/>
    <cellStyle name="Note 6 21_ Refunds" xfId="1955"/>
    <cellStyle name="Note 6 22" xfId="1956"/>
    <cellStyle name="Note 6 22 2" xfId="1957"/>
    <cellStyle name="Note 6 22 2 2" xfId="1958"/>
    <cellStyle name="Note 6 22 2_autopost vouchers" xfId="1959"/>
    <cellStyle name="Note 6 22 3" xfId="1960"/>
    <cellStyle name="Note 6 22_ Refunds" xfId="1961"/>
    <cellStyle name="Note 6 23" xfId="1962"/>
    <cellStyle name="Note 6 23 2" xfId="1963"/>
    <cellStyle name="Note 6 23_autopost vouchers" xfId="1964"/>
    <cellStyle name="Note 6 24" xfId="1965"/>
    <cellStyle name="Note 6 3" xfId="1966"/>
    <cellStyle name="Note 6 3 2" xfId="1967"/>
    <cellStyle name="Note 6 3 2 2" xfId="1968"/>
    <cellStyle name="Note 6 3 2_autopost vouchers" xfId="1969"/>
    <cellStyle name="Note 6 3 3" xfId="1970"/>
    <cellStyle name="Note 6 3_ Refunds" xfId="1971"/>
    <cellStyle name="Note 6 4" xfId="1972"/>
    <cellStyle name="Note 6 4 10" xfId="1973"/>
    <cellStyle name="Note 6 4 2" xfId="1974"/>
    <cellStyle name="Note 6 4 2 2" xfId="1975"/>
    <cellStyle name="Note 6 4 2 2 2" xfId="1976"/>
    <cellStyle name="Note 6 4 2 2_autopost vouchers" xfId="1977"/>
    <cellStyle name="Note 6 4 2 3" xfId="1978"/>
    <cellStyle name="Note 6 4 2_ Refunds" xfId="1979"/>
    <cellStyle name="Note 6 4 3" xfId="1980"/>
    <cellStyle name="Note 6 4 3 2" xfId="1981"/>
    <cellStyle name="Note 6 4 3 2 2" xfId="1982"/>
    <cellStyle name="Note 6 4 3 2_autopost vouchers" xfId="1983"/>
    <cellStyle name="Note 6 4 3 3" xfId="1984"/>
    <cellStyle name="Note 6 4 3_ Refunds" xfId="1985"/>
    <cellStyle name="Note 6 4 4" xfId="1986"/>
    <cellStyle name="Note 6 4 4 2" xfId="1987"/>
    <cellStyle name="Note 6 4 4 2 2" xfId="1988"/>
    <cellStyle name="Note 6 4 4 2_autopost vouchers" xfId="1989"/>
    <cellStyle name="Note 6 4 4 3" xfId="1990"/>
    <cellStyle name="Note 6 4 4_ Refunds" xfId="1991"/>
    <cellStyle name="Note 6 4 5" xfId="1992"/>
    <cellStyle name="Note 6 4 5 2" xfId="1993"/>
    <cellStyle name="Note 6 4 5 2 2" xfId="1994"/>
    <cellStyle name="Note 6 4 5 2_autopost vouchers" xfId="1995"/>
    <cellStyle name="Note 6 4 5 3" xfId="1996"/>
    <cellStyle name="Note 6 4 5_ Refunds" xfId="1997"/>
    <cellStyle name="Note 6 4 6" xfId="1998"/>
    <cellStyle name="Note 6 4 6 2" xfId="1999"/>
    <cellStyle name="Note 6 4 6 2 2" xfId="2000"/>
    <cellStyle name="Note 6 4 6 2_autopost vouchers" xfId="2001"/>
    <cellStyle name="Note 6 4 6 3" xfId="2002"/>
    <cellStyle name="Note 6 4 6_ Refunds" xfId="2003"/>
    <cellStyle name="Note 6 4 7" xfId="2004"/>
    <cellStyle name="Note 6 4 7 2" xfId="2005"/>
    <cellStyle name="Note 6 4 7 2 2" xfId="2006"/>
    <cellStyle name="Note 6 4 7 2_autopost vouchers" xfId="2007"/>
    <cellStyle name="Note 6 4 7 3" xfId="2008"/>
    <cellStyle name="Note 6 4 7_ Refunds" xfId="2009"/>
    <cellStyle name="Note 6 4 8" xfId="2010"/>
    <cellStyle name="Note 6 4 8 2" xfId="2011"/>
    <cellStyle name="Note 6 4 8 2 2" xfId="2012"/>
    <cellStyle name="Note 6 4 8 2_autopost vouchers" xfId="2013"/>
    <cellStyle name="Note 6 4 8 3" xfId="2014"/>
    <cellStyle name="Note 6 4 8_ Refunds" xfId="2015"/>
    <cellStyle name="Note 6 4 9" xfId="2016"/>
    <cellStyle name="Note 6 4 9 2" xfId="2017"/>
    <cellStyle name="Note 6 4 9_autopost vouchers" xfId="2018"/>
    <cellStyle name="Note 6 4_ Refunds" xfId="2019"/>
    <cellStyle name="Note 6 5" xfId="2020"/>
    <cellStyle name="Note 6 5 2" xfId="2021"/>
    <cellStyle name="Note 6 5 2 2" xfId="2022"/>
    <cellStyle name="Note 6 5 2_autopost vouchers" xfId="2023"/>
    <cellStyle name="Note 6 5 3" xfId="2024"/>
    <cellStyle name="Note 6 5_ Refunds" xfId="2025"/>
    <cellStyle name="Note 6 6" xfId="2026"/>
    <cellStyle name="Note 6 6 2" xfId="2027"/>
    <cellStyle name="Note 6 6 2 2" xfId="2028"/>
    <cellStyle name="Note 6 6 2_autopost vouchers" xfId="2029"/>
    <cellStyle name="Note 6 6 3" xfId="2030"/>
    <cellStyle name="Note 6 6_ Refunds" xfId="2031"/>
    <cellStyle name="Note 6 7" xfId="2032"/>
    <cellStyle name="Note 6 7 2" xfId="2033"/>
    <cellStyle name="Note 6 7 2 2" xfId="2034"/>
    <cellStyle name="Note 6 7 2_autopost vouchers" xfId="2035"/>
    <cellStyle name="Note 6 7 3" xfId="2036"/>
    <cellStyle name="Note 6 7_ Refunds" xfId="2037"/>
    <cellStyle name="Note 6 8" xfId="2038"/>
    <cellStyle name="Note 6 8 2" xfId="2039"/>
    <cellStyle name="Note 6 8 2 2" xfId="2040"/>
    <cellStyle name="Note 6 8 2_autopost vouchers" xfId="2041"/>
    <cellStyle name="Note 6 8 3" xfId="2042"/>
    <cellStyle name="Note 6 8_ Refunds" xfId="2043"/>
    <cellStyle name="Note 6 9" xfId="2044"/>
    <cellStyle name="Note 6 9 2" xfId="2045"/>
    <cellStyle name="Note 6 9 2 2" xfId="2046"/>
    <cellStyle name="Note 6 9 2_autopost vouchers" xfId="2047"/>
    <cellStyle name="Note 6 9 3" xfId="2048"/>
    <cellStyle name="Note 6 9_ Refunds" xfId="2049"/>
    <cellStyle name="Note 6_ Refunds" xfId="2050"/>
    <cellStyle name="Note 7" xfId="2051"/>
    <cellStyle name="Note 7 10" xfId="2052"/>
    <cellStyle name="Note 7 10 2" xfId="2053"/>
    <cellStyle name="Note 7 10 2 2" xfId="2054"/>
    <cellStyle name="Note 7 10 2_autopost vouchers" xfId="2055"/>
    <cellStyle name="Note 7 10 3" xfId="2056"/>
    <cellStyle name="Note 7 10_ Refunds" xfId="2057"/>
    <cellStyle name="Note 7 11" xfId="2058"/>
    <cellStyle name="Note 7 11 2" xfId="2059"/>
    <cellStyle name="Note 7 11 2 2" xfId="2060"/>
    <cellStyle name="Note 7 11 2_autopost vouchers" xfId="2061"/>
    <cellStyle name="Note 7 11 3" xfId="2062"/>
    <cellStyle name="Note 7 11_ Refunds" xfId="2063"/>
    <cellStyle name="Note 7 12" xfId="2064"/>
    <cellStyle name="Note 7 12 2" xfId="2065"/>
    <cellStyle name="Note 7 12 2 2" xfId="2066"/>
    <cellStyle name="Note 7 12 2_autopost vouchers" xfId="2067"/>
    <cellStyle name="Note 7 12 3" xfId="2068"/>
    <cellStyle name="Note 7 12_ Refunds" xfId="2069"/>
    <cellStyle name="Note 7 13" xfId="2070"/>
    <cellStyle name="Note 7 13 2" xfId="2071"/>
    <cellStyle name="Note 7 13 2 2" xfId="2072"/>
    <cellStyle name="Note 7 13 2_autopost vouchers" xfId="2073"/>
    <cellStyle name="Note 7 13_ Refunds" xfId="2074"/>
    <cellStyle name="Note 7 14" xfId="2075"/>
    <cellStyle name="Note 7 14 2" xfId="2076"/>
    <cellStyle name="Note 7 14_ Refunds" xfId="2077"/>
    <cellStyle name="Note 7 15" xfId="2078"/>
    <cellStyle name="Note 7 15 2" xfId="2079"/>
    <cellStyle name="Note 7 15_ Refunds" xfId="2080"/>
    <cellStyle name="Note 7 16" xfId="2081"/>
    <cellStyle name="Note 7 2" xfId="2082"/>
    <cellStyle name="Note 7 2 2" xfId="2083"/>
    <cellStyle name="Note 7 2 2 2" xfId="2084"/>
    <cellStyle name="Note 7 2 2_ Refunds" xfId="2085"/>
    <cellStyle name="Note 7 2 3" xfId="2086"/>
    <cellStyle name="Note 7 2 3 2" xfId="2087"/>
    <cellStyle name="Note 7 2 3_ Refunds" xfId="2088"/>
    <cellStyle name="Note 7 2 4" xfId="2089"/>
    <cellStyle name="Note 7 2 4 2" xfId="2090"/>
    <cellStyle name="Note 7 2 4_ Refunds" xfId="2091"/>
    <cellStyle name="Note 7 2 5" xfId="2092"/>
    <cellStyle name="Note 7 2 5 2" xfId="2093"/>
    <cellStyle name="Note 7 2 5_ Refunds" xfId="2094"/>
    <cellStyle name="Note 7 2 6" xfId="2095"/>
    <cellStyle name="Note 7 2 6 2" xfId="2096"/>
    <cellStyle name="Note 7 2 6_ Refunds" xfId="2097"/>
    <cellStyle name="Note 7 2 7" xfId="2098"/>
    <cellStyle name="Note 7 2 7 2" xfId="2099"/>
    <cellStyle name="Note 7 2 7_ Refunds" xfId="2100"/>
    <cellStyle name="Note 7 2 8" xfId="2101"/>
    <cellStyle name="Note 7 2 8 2" xfId="2102"/>
    <cellStyle name="Note 7 2 8_ Refunds" xfId="2103"/>
    <cellStyle name="Note 7 2 9" xfId="2104"/>
    <cellStyle name="Note 7 2_ Refunds" xfId="2105"/>
    <cellStyle name="Note 7 3" xfId="2106"/>
    <cellStyle name="Note 7 3 2" xfId="2107"/>
    <cellStyle name="Note 7 3_ Refunds" xfId="2108"/>
    <cellStyle name="Note 7 4" xfId="2109"/>
    <cellStyle name="Note 7 4 2" xfId="2110"/>
    <cellStyle name="Note 7 4_ Refunds" xfId="2111"/>
    <cellStyle name="Note 7 5" xfId="2112"/>
    <cellStyle name="Note 7 5 2" xfId="2113"/>
    <cellStyle name="Note 7 5_ Refunds" xfId="2114"/>
    <cellStyle name="Note 7 6" xfId="2115"/>
    <cellStyle name="Note 7 6 2" xfId="2116"/>
    <cellStyle name="Note 7 6_ Refunds" xfId="2117"/>
    <cellStyle name="Note 7 7" xfId="2118"/>
    <cellStyle name="Note 7 7 2" xfId="2119"/>
    <cellStyle name="Note 7 7_ Refunds" xfId="2120"/>
    <cellStyle name="Note 7 8" xfId="2121"/>
    <cellStyle name="Note 7 8 2" xfId="2122"/>
    <cellStyle name="Note 7 8_ Refunds" xfId="2123"/>
    <cellStyle name="Note 7 9" xfId="2124"/>
    <cellStyle name="Note 7 9 2" xfId="2125"/>
    <cellStyle name="Note 7 9_ Refunds" xfId="2126"/>
    <cellStyle name="Note 7_ Refunds" xfId="2127"/>
    <cellStyle name="Note 8" xfId="2128"/>
    <cellStyle name="Note 8 2" xfId="2129"/>
    <cellStyle name="Note 8_ Refunds" xfId="2130"/>
    <cellStyle name="Note 9" xfId="2131"/>
    <cellStyle name="Output 2" xfId="2132"/>
    <cellStyle name="Output 3" xfId="2133"/>
    <cellStyle name="Percent" xfId="2264" builtinId="5"/>
    <cellStyle name="Percent 2" xfId="2134"/>
    <cellStyle name="Percent 2 2" xfId="2135"/>
    <cellStyle name="Percent 2 3" xfId="2136"/>
    <cellStyle name="Percent 3" xfId="2137"/>
    <cellStyle name="Percent 4" xfId="2138"/>
    <cellStyle name="SAPBEXaggData" xfId="2139"/>
    <cellStyle name="SAPBEXaggDataEmph" xfId="2140"/>
    <cellStyle name="SAPBEXaggItem" xfId="2141"/>
    <cellStyle name="SAPBEXaggItem 2" xfId="2142"/>
    <cellStyle name="SAPBEXaggItem_ Refunds" xfId="2143"/>
    <cellStyle name="SAPBEXaggItemX" xfId="2144"/>
    <cellStyle name="SAPBEXchaText" xfId="2145"/>
    <cellStyle name="SAPBEXchaText 2" xfId="2146"/>
    <cellStyle name="SAPBEXchaText_ Refunds" xfId="2147"/>
    <cellStyle name="SAPBEXexcBad7" xfId="2148"/>
    <cellStyle name="SAPBEXexcBad8" xfId="2149"/>
    <cellStyle name="SAPBEXexcBad9" xfId="2150"/>
    <cellStyle name="SAPBEXexcCritical4" xfId="2151"/>
    <cellStyle name="SAPBEXexcCritical5" xfId="2152"/>
    <cellStyle name="SAPBEXexcCritical6" xfId="2153"/>
    <cellStyle name="SAPBEXexcGood1" xfId="2154"/>
    <cellStyle name="SAPBEXexcGood2" xfId="2155"/>
    <cellStyle name="SAPBEXexcGood3" xfId="2156"/>
    <cellStyle name="SAPBEXfilterDrill" xfId="2157"/>
    <cellStyle name="SAPBEXfilterItem" xfId="2158"/>
    <cellStyle name="SAPBEXfilterText" xfId="2159"/>
    <cellStyle name="SAPBEXfilterText 2" xfId="2160"/>
    <cellStyle name="SAPBEXfilterText 2 2" xfId="2161"/>
    <cellStyle name="SAPBEXfilterText 3" xfId="2162"/>
    <cellStyle name="SAPBEXfilterText_ Refunds" xfId="2163"/>
    <cellStyle name="SAPBEXformats" xfId="2164"/>
    <cellStyle name="SAPBEXheaderItem" xfId="2165"/>
    <cellStyle name="SAPBEXheaderItem 2" xfId="2166"/>
    <cellStyle name="SAPBEXheaderItem 2 2" xfId="2167"/>
    <cellStyle name="SAPBEXheaderItem 3" xfId="2168"/>
    <cellStyle name="SAPBEXheaderItem 4" xfId="2169"/>
    <cellStyle name="SAPBEXheaderItem_ Refunds" xfId="2170"/>
    <cellStyle name="SAPBEXheaderText" xfId="2171"/>
    <cellStyle name="SAPBEXheaderText 2" xfId="2172"/>
    <cellStyle name="SAPBEXheaderText 2 2" xfId="2173"/>
    <cellStyle name="SAPBEXheaderText 3" xfId="2174"/>
    <cellStyle name="SAPBEXheaderText 4" xfId="2175"/>
    <cellStyle name="SAPBEXheaderText_ Refunds" xfId="2176"/>
    <cellStyle name="SAPBEXHLevel0" xfId="2177"/>
    <cellStyle name="SAPBEXHLevel0 2" xfId="2178"/>
    <cellStyle name="SAPBEXHLevel0 2 2" xfId="2179"/>
    <cellStyle name="SAPBEXHLevel0 3" xfId="2180"/>
    <cellStyle name="SAPBEXHLevel0_ Refunds" xfId="2181"/>
    <cellStyle name="SAPBEXHLevel0X" xfId="2182"/>
    <cellStyle name="SAPBEXHLevel0X 2" xfId="2183"/>
    <cellStyle name="SAPBEXHLevel0X 2 2" xfId="2184"/>
    <cellStyle name="SAPBEXHLevel0X 3" xfId="2185"/>
    <cellStyle name="SAPBEXHLevel0X_ Refunds" xfId="2186"/>
    <cellStyle name="SAPBEXHLevel1" xfId="2187"/>
    <cellStyle name="SAPBEXHLevel1 2" xfId="2188"/>
    <cellStyle name="SAPBEXHLevel1 2 2" xfId="2189"/>
    <cellStyle name="SAPBEXHLevel1 3" xfId="2190"/>
    <cellStyle name="SAPBEXHLevel1_ Refunds" xfId="2191"/>
    <cellStyle name="SAPBEXHLevel1X" xfId="2192"/>
    <cellStyle name="SAPBEXHLevel1X 2" xfId="2193"/>
    <cellStyle name="SAPBEXHLevel1X 2 2" xfId="2194"/>
    <cellStyle name="SAPBEXHLevel1X 3" xfId="2195"/>
    <cellStyle name="SAPBEXHLevel1X_ Refunds" xfId="2196"/>
    <cellStyle name="SAPBEXHLevel2" xfId="2197"/>
    <cellStyle name="SAPBEXHLevel2 2" xfId="2198"/>
    <cellStyle name="SAPBEXHLevel2 2 2" xfId="2199"/>
    <cellStyle name="SAPBEXHLevel2 3" xfId="2200"/>
    <cellStyle name="SAPBEXHLevel2_ Refunds" xfId="2201"/>
    <cellStyle name="SAPBEXHLevel2X" xfId="2202"/>
    <cellStyle name="SAPBEXHLevel2X 2" xfId="2203"/>
    <cellStyle name="SAPBEXHLevel2X 2 2" xfId="2204"/>
    <cellStyle name="SAPBEXHLevel2X 3" xfId="2205"/>
    <cellStyle name="SAPBEXHLevel2X_ Refunds" xfId="2206"/>
    <cellStyle name="SAPBEXHLevel3" xfId="2207"/>
    <cellStyle name="SAPBEXHLevel3 2" xfId="2208"/>
    <cellStyle name="SAPBEXHLevel3 2 2" xfId="2209"/>
    <cellStyle name="SAPBEXHLevel3 3" xfId="2210"/>
    <cellStyle name="SAPBEXHLevel3_ Refunds" xfId="2211"/>
    <cellStyle name="SAPBEXHLevel3X" xfId="2212"/>
    <cellStyle name="SAPBEXHLevel3X 2" xfId="2213"/>
    <cellStyle name="SAPBEXHLevel3X 2 2" xfId="2214"/>
    <cellStyle name="SAPBEXHLevel3X 3" xfId="2215"/>
    <cellStyle name="SAPBEXHLevel3X_ Refunds" xfId="2216"/>
    <cellStyle name="SAPBEXinputData" xfId="2217"/>
    <cellStyle name="SAPBEXinputData 2" xfId="2218"/>
    <cellStyle name="SAPBEXinputData 3" xfId="2219"/>
    <cellStyle name="SAPBEXinputData_ Refunds" xfId="2220"/>
    <cellStyle name="SAPBEXItemHeader" xfId="2221"/>
    <cellStyle name="SAPBEXresData" xfId="2222"/>
    <cellStyle name="SAPBEXresDataEmph" xfId="2223"/>
    <cellStyle name="SAPBEXresItem" xfId="2224"/>
    <cellStyle name="SAPBEXresItemX" xfId="2225"/>
    <cellStyle name="SAPBEXstdData" xfId="2226"/>
    <cellStyle name="SAPBEXstdData 2" xfId="2227"/>
    <cellStyle name="SAPBEXstdData_ Refunds" xfId="2228"/>
    <cellStyle name="SAPBEXstdDataEmph" xfId="2229"/>
    <cellStyle name="SAPBEXstdItem" xfId="2230"/>
    <cellStyle name="SAPBEXstdItem 2" xfId="2231"/>
    <cellStyle name="SAPBEXstdItem_ Refunds" xfId="2232"/>
    <cellStyle name="SAPBEXstdItemX" xfId="2233"/>
    <cellStyle name="SAPBEXstdItemX 2" xfId="2234"/>
    <cellStyle name="SAPBEXstdItemX_ Refunds" xfId="2235"/>
    <cellStyle name="SAPBEXtitle" xfId="2236"/>
    <cellStyle name="SAPBEXtitle 2" xfId="2237"/>
    <cellStyle name="SAPBEXtitle 2 2" xfId="2238"/>
    <cellStyle name="SAPBEXtitle 2 3" xfId="2239"/>
    <cellStyle name="SAPBEXtitle 2_ Refunds" xfId="2240"/>
    <cellStyle name="SAPBEXtitle 3" xfId="2241"/>
    <cellStyle name="SAPBEXtitle_ Refunds" xfId="2242"/>
    <cellStyle name="SAPBEXunassignedItem" xfId="2243"/>
    <cellStyle name="SAPBEXundefined" xfId="2244"/>
    <cellStyle name="SEM-BPS-data" xfId="2245"/>
    <cellStyle name="SEM-BPS-head" xfId="2246"/>
    <cellStyle name="SEM-BPS-headdata" xfId="2247"/>
    <cellStyle name="SEM-BPS-headkey" xfId="2248"/>
    <cellStyle name="SEM-BPS-input-on" xfId="2249"/>
    <cellStyle name="SEM-BPS-key" xfId="2250"/>
    <cellStyle name="SEM-BPS-sub1" xfId="2251"/>
    <cellStyle name="SEM-BPS-sub2" xfId="2252"/>
    <cellStyle name="SEM-BPS-total" xfId="2253"/>
    <cellStyle name="Sheet Title" xfId="2254"/>
    <cellStyle name="Style 1" xfId="2255"/>
    <cellStyle name="Temp" xfId="2256"/>
    <cellStyle name="Title 2" xfId="2257"/>
    <cellStyle name="Title 3" xfId="2258"/>
    <cellStyle name="Total 2" xfId="2259"/>
    <cellStyle name="Total 3" xfId="2260"/>
    <cellStyle name="Warning Text 2" xfId="2261"/>
    <cellStyle name="Warning Text 3" xfId="2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7"/>
    <pageSetUpPr fitToPage="1"/>
  </sheetPr>
  <dimension ref="A1:G85"/>
  <sheetViews>
    <sheetView workbookViewId="0">
      <pane xSplit="1" ySplit="10" topLeftCell="B12" activePane="bottomRight" state="frozen"/>
      <selection pane="topRight" activeCell="B1" sqref="B1"/>
      <selection pane="bottomLeft" activeCell="A11" sqref="A11"/>
      <selection pane="bottomRight" activeCell="C20" sqref="C20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4.5" customWidth="1"/>
  </cols>
  <sheetData>
    <row r="1" spans="1:7">
      <c r="A1" s="27" t="s">
        <v>139</v>
      </c>
      <c r="G1" t="s">
        <v>89</v>
      </c>
    </row>
    <row r="2" spans="1:7">
      <c r="A2" t="s">
        <v>136</v>
      </c>
    </row>
    <row r="3" spans="1:7">
      <c r="A3" s="44" t="s">
        <v>69</v>
      </c>
      <c r="B3" s="44"/>
      <c r="C3" s="44"/>
      <c r="D3" s="44"/>
      <c r="E3" s="44"/>
      <c r="F3" s="44"/>
      <c r="G3" s="44"/>
    </row>
    <row r="4" spans="1:7">
      <c r="A4" s="44" t="s">
        <v>131</v>
      </c>
      <c r="B4" s="44"/>
      <c r="C4" s="44"/>
      <c r="D4" s="44"/>
      <c r="E4" s="44"/>
      <c r="F4" s="44"/>
      <c r="G4" s="44"/>
    </row>
    <row r="5" spans="1:7">
      <c r="A5" s="44" t="s">
        <v>70</v>
      </c>
      <c r="B5" s="44"/>
      <c r="C5" s="44"/>
      <c r="D5" s="44"/>
      <c r="E5" s="44"/>
      <c r="F5" s="44"/>
      <c r="G5" s="44"/>
    </row>
    <row r="6" spans="1:7">
      <c r="A6" s="44" t="s">
        <v>135</v>
      </c>
      <c r="B6" s="44"/>
      <c r="C6" s="44"/>
      <c r="D6" s="44"/>
      <c r="E6" s="44"/>
      <c r="F6" s="44"/>
      <c r="G6" s="44"/>
    </row>
    <row r="8" spans="1:7"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</row>
    <row r="9" spans="1:7">
      <c r="A9" t="s">
        <v>0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82</v>
      </c>
    </row>
    <row r="10" spans="1:7">
      <c r="A10" t="s">
        <v>1</v>
      </c>
      <c r="B10" s="2" t="s">
        <v>83</v>
      </c>
      <c r="C10" s="2" t="s">
        <v>84</v>
      </c>
      <c r="D10" s="2" t="s">
        <v>84</v>
      </c>
      <c r="E10" s="2" t="s">
        <v>84</v>
      </c>
      <c r="F10" s="2" t="s">
        <v>84</v>
      </c>
      <c r="G10" s="2" t="s">
        <v>85</v>
      </c>
    </row>
    <row r="11" spans="1:7">
      <c r="A11" s="3" t="s">
        <v>2</v>
      </c>
      <c r="B11" s="4">
        <f>SUM('Local Option Sales Tax Coll'!B12:M12)</f>
        <v>18899355.75</v>
      </c>
      <c r="C11" s="4">
        <f>SUM('Tourist Development Tax'!B12:M12)</f>
        <v>5435122.9500000002</v>
      </c>
      <c r="D11" s="4">
        <f>SUM('Conv &amp; Tourist Impact'!B12:M12)</f>
        <v>0</v>
      </c>
      <c r="E11" s="4">
        <f>SUM('Voted 1-Cent Local Option Fuel'!B12:M12)</f>
        <v>1388660.3399999999</v>
      </c>
      <c r="F11" s="4">
        <f>SUM('Non-Voted Local Option Fuel '!B12:M12)</f>
        <v>8310362.8200000012</v>
      </c>
      <c r="G11" s="4">
        <f>SUM('Addtional Local Option Fuel'!B12:M12)</f>
        <v>6142414.4899999993</v>
      </c>
    </row>
    <row r="12" spans="1:7">
      <c r="A12" s="3" t="s">
        <v>3</v>
      </c>
      <c r="B12" s="4">
        <f>SUM('Local Option Sales Tax Coll'!B13:M13)</f>
        <v>1832026.4200000002</v>
      </c>
      <c r="C12" s="4">
        <f>SUM('Tourist Development Tax'!B13:M13)</f>
        <v>53791.759999999995</v>
      </c>
      <c r="D12" s="4">
        <f>SUM('Conv &amp; Tourist Impact'!B13:M13)</f>
        <v>0</v>
      </c>
      <c r="E12" s="4">
        <f>SUM('Voted 1-Cent Local Option Fuel'!B13:M13)</f>
        <v>227930.03</v>
      </c>
      <c r="F12" s="4">
        <f>SUM('Non-Voted Local Option Fuel '!B13:M13)</f>
        <v>1360438.3199999998</v>
      </c>
      <c r="G12" s="4">
        <f>SUM('Addtional Local Option Fuel'!B13:M13)</f>
        <v>0</v>
      </c>
    </row>
    <row r="13" spans="1:7">
      <c r="A13" s="3" t="s">
        <v>4</v>
      </c>
      <c r="B13" s="4">
        <f>SUM('Local Option Sales Tax Coll'!B14:M14)</f>
        <v>38235654.969999999</v>
      </c>
      <c r="C13" s="4">
        <f>SUM('Tourist Development Tax'!B14:M14)</f>
        <v>24432405.609999999</v>
      </c>
      <c r="D13" s="4">
        <f>SUM('Conv &amp; Tourist Impact'!B14:M14)</f>
        <v>0</v>
      </c>
      <c r="E13" s="4">
        <f>SUM('Voted 1-Cent Local Option Fuel'!B14:M14)</f>
        <v>1095667.45</v>
      </c>
      <c r="F13" s="4">
        <f>SUM('Non-Voted Local Option Fuel '!B14:M14)</f>
        <v>6556181.5899999999</v>
      </c>
      <c r="G13" s="4">
        <f>SUM('Addtional Local Option Fuel'!B14:M14)</f>
        <v>0</v>
      </c>
    </row>
    <row r="14" spans="1:7">
      <c r="A14" s="3" t="s">
        <v>5</v>
      </c>
      <c r="B14" s="4">
        <f>SUM('Local Option Sales Tax Coll'!B15:M15)</f>
        <v>2518512.9100000006</v>
      </c>
      <c r="C14" s="4">
        <f>SUM('Tourist Development Tax'!B15:M15)</f>
        <v>171686.5</v>
      </c>
      <c r="D14" s="4">
        <f>SUM('Conv &amp; Tourist Impact'!B15:M15)</f>
        <v>0</v>
      </c>
      <c r="E14" s="4">
        <f>SUM('Voted 1-Cent Local Option Fuel'!B15:M15)</f>
        <v>28975.989999999998</v>
      </c>
      <c r="F14" s="4">
        <f>SUM('Non-Voted Local Option Fuel '!B15:M15)</f>
        <v>1080824.7799999998</v>
      </c>
      <c r="G14" s="4">
        <f>SUM('Addtional Local Option Fuel'!B15:M15)</f>
        <v>0</v>
      </c>
    </row>
    <row r="15" spans="1:7">
      <c r="A15" s="3" t="s">
        <v>6</v>
      </c>
      <c r="B15" s="4">
        <f>SUM('Local Option Sales Tax Coll'!B16:M16)</f>
        <v>77501435.159999996</v>
      </c>
      <c r="C15" s="4">
        <f>SUM('Tourist Development Tax'!B16:M16)</f>
        <v>14779709.51</v>
      </c>
      <c r="D15" s="4">
        <f>SUM('Conv &amp; Tourist Impact'!B16:M16)</f>
        <v>0</v>
      </c>
      <c r="E15" s="4">
        <f>SUM('Voted 1-Cent Local Option Fuel'!B16:M16)</f>
        <v>1379179.72</v>
      </c>
      <c r="F15" s="4">
        <f>SUM('Non-Voted Local Option Fuel '!B16:M16)</f>
        <v>23762219.740000002</v>
      </c>
      <c r="G15" s="4">
        <f>SUM('Addtional Local Option Fuel'!B16:M16)</f>
        <v>0</v>
      </c>
    </row>
    <row r="16" spans="1:7">
      <c r="A16" s="3" t="s">
        <v>7</v>
      </c>
      <c r="B16" s="4">
        <f>SUM('Local Option Sales Tax Coll'!B17:M17)</f>
        <v>28926967.420000002</v>
      </c>
      <c r="C16" s="4">
        <f>SUM('Tourist Development Tax'!B17:M17)</f>
        <v>79597602.950000003</v>
      </c>
      <c r="D16" s="4">
        <f>SUM('Conv &amp; Tourist Impact'!B17:M17)</f>
        <v>0</v>
      </c>
      <c r="E16" s="4">
        <f>SUM('Voted 1-Cent Local Option Fuel'!B17:M17)</f>
        <v>9468299.5800000001</v>
      </c>
      <c r="F16" s="4">
        <f>SUM('Non-Voted Local Option Fuel '!B17:M17)</f>
        <v>56668511.259999998</v>
      </c>
      <c r="G16" s="4">
        <f>SUM('Addtional Local Option Fuel'!B17:M17)</f>
        <v>42359947.129999995</v>
      </c>
    </row>
    <row r="17" spans="1:7">
      <c r="A17" s="3" t="s">
        <v>8</v>
      </c>
      <c r="B17" s="4">
        <f>SUM('Local Option Sales Tax Coll'!B18:M18)</f>
        <v>1025266.01</v>
      </c>
      <c r="C17" s="4">
        <f>SUM('Tourist Development Tax'!B18:M18)</f>
        <v>0</v>
      </c>
      <c r="D17" s="4">
        <f>SUM('Conv &amp; Tourist Impact'!B18:M18)</f>
        <v>0</v>
      </c>
      <c r="E17" s="4">
        <f>SUM('Voted 1-Cent Local Option Fuel'!B18:M18)</f>
        <v>25637.86</v>
      </c>
      <c r="F17" s="4">
        <f>SUM('Non-Voted Local Option Fuel '!B18:M18)</f>
        <v>403630.04</v>
      </c>
      <c r="G17" s="4">
        <f>SUM('Addtional Local Option Fuel'!B18:M18)</f>
        <v>0</v>
      </c>
    </row>
    <row r="18" spans="1:7">
      <c r="A18" s="3" t="s">
        <v>9</v>
      </c>
      <c r="B18" s="4">
        <f>SUM('Local Option Sales Tax Coll'!B19:M19)</f>
        <v>25406381.419999998</v>
      </c>
      <c r="C18" s="4">
        <f>SUM('Tourist Development Tax'!B19:M19)</f>
        <v>4152777.9139999994</v>
      </c>
      <c r="D18" s="4">
        <f>SUM('Conv &amp; Tourist Impact'!B19:M19)</f>
        <v>0</v>
      </c>
      <c r="E18" s="4">
        <f>SUM('Voted 1-Cent Local Option Fuel'!B19:M19)</f>
        <v>1051988.45</v>
      </c>
      <c r="F18" s="4">
        <f>SUM('Non-Voted Local Option Fuel '!B19:M19)</f>
        <v>6291603.7100000009</v>
      </c>
      <c r="G18" s="4">
        <f>SUM('Addtional Local Option Fuel'!B19:M19)</f>
        <v>4479105.7</v>
      </c>
    </row>
    <row r="19" spans="1:7">
      <c r="A19" s="3" t="s">
        <v>96</v>
      </c>
      <c r="B19" s="4">
        <f>SUM('Local Option Sales Tax Coll'!B20:M20)</f>
        <v>709909.54999999993</v>
      </c>
      <c r="C19" s="4">
        <f>SUM('Tourist Development Tax'!B20:M20)</f>
        <v>1881216.5199999998</v>
      </c>
      <c r="D19" s="4">
        <f>SUM('Conv &amp; Tourist Impact'!B20:M20)</f>
        <v>0</v>
      </c>
      <c r="E19" s="4">
        <f>SUM('Voted 1-Cent Local Option Fuel'!B20:M20)</f>
        <v>634721.11</v>
      </c>
      <c r="F19" s="4">
        <f>SUM('Non-Voted Local Option Fuel '!B20:M20)</f>
        <v>3799462.16</v>
      </c>
      <c r="G19" s="4">
        <f>SUM('Addtional Local Option Fuel'!B20:M20)</f>
        <v>2823806.92</v>
      </c>
    </row>
    <row r="20" spans="1:7">
      <c r="A20" s="3" t="s">
        <v>10</v>
      </c>
      <c r="B20" s="4">
        <f>SUM('Local Option Sales Tax Coll'!B21:M21)</f>
        <v>19175267.890000004</v>
      </c>
      <c r="C20" s="4">
        <f>SUM('Tourist Development Tax'!B21:M21)</f>
        <v>885855.24000000011</v>
      </c>
      <c r="D20" s="4">
        <f>SUM('Conv &amp; Tourist Impact'!B21:M21)</f>
        <v>0</v>
      </c>
      <c r="E20" s="4">
        <f>SUM('Voted 1-Cent Local Option Fuel'!B21:M21)</f>
        <v>883466.39999999991</v>
      </c>
      <c r="F20" s="4">
        <f>SUM('Non-Voted Local Option Fuel '!B21:M21)</f>
        <v>5280938.7499999991</v>
      </c>
      <c r="G20" s="4">
        <f>SUM('Addtional Local Option Fuel'!B21:M21)</f>
        <v>1632557.95</v>
      </c>
    </row>
    <row r="21" spans="1:7">
      <c r="A21" s="3" t="s">
        <v>11</v>
      </c>
      <c r="B21" s="4">
        <f>SUM('Local Option Sales Tax Coll'!B22:M22)</f>
        <v>1676175.89</v>
      </c>
      <c r="C21" s="4">
        <f>SUM('Tourist Development Tax'!B22:M22)</f>
        <v>27214931.300000001</v>
      </c>
      <c r="D21" s="4">
        <f>SUM('Conv &amp; Tourist Impact'!B22:M22)</f>
        <v>0</v>
      </c>
      <c r="E21" s="4">
        <f>SUM('Voted 1-Cent Local Option Fuel'!B22:M22)</f>
        <v>1715273.8000000003</v>
      </c>
      <c r="F21" s="4">
        <f>SUM('Non-Voted Local Option Fuel '!B22:M22)</f>
        <v>10270820.059999999</v>
      </c>
      <c r="G21" s="4">
        <f>SUM('Addtional Local Option Fuel'!B22:M22)</f>
        <v>7853317.1800000006</v>
      </c>
    </row>
    <row r="22" spans="1:7">
      <c r="A22" s="3" t="s">
        <v>12</v>
      </c>
      <c r="B22" s="4">
        <f>SUM('Local Option Sales Tax Coll'!B23:M23)</f>
        <v>8084554.0300000003</v>
      </c>
      <c r="C22" s="4">
        <f>SUM('Tourist Development Tax'!B23:M23)</f>
        <v>1557876.0100000002</v>
      </c>
      <c r="D22" s="4">
        <f>SUM('Conv &amp; Tourist Impact'!B23:M23)</f>
        <v>0</v>
      </c>
      <c r="E22" s="4">
        <f>SUM('Voted 1-Cent Local Option Fuel'!B23:M23)</f>
        <v>661892.23</v>
      </c>
      <c r="F22" s="4">
        <f>SUM('Non-Voted Local Option Fuel '!B23:M23)</f>
        <v>3949373.74</v>
      </c>
      <c r="G22" s="4">
        <f>SUM('Addtional Local Option Fuel'!B23:M23)</f>
        <v>0</v>
      </c>
    </row>
    <row r="23" spans="1:7">
      <c r="A23" s="3" t="s">
        <v>128</v>
      </c>
      <c r="B23" s="4">
        <f>SUM('Local Option Sales Tax Coll'!B24:M24)</f>
        <v>472643600.51999998</v>
      </c>
      <c r="C23" s="4">
        <f>SUM('Tourist Development Tax'!B24:M24)</f>
        <v>46194823.510000013</v>
      </c>
      <c r="D23" s="4">
        <f>SUM('Conv &amp; Tourist Impact'!B24:M24)</f>
        <v>90323831.809999987</v>
      </c>
      <c r="E23" s="4">
        <f>SUM('Voted 1-Cent Local Option Fuel'!B24:M24)</f>
        <v>11819172.930000002</v>
      </c>
      <c r="F23" s="4">
        <f>SUM('Non-Voted Local Option Fuel '!B24:M24)</f>
        <v>70684479.489999995</v>
      </c>
      <c r="G23" s="4">
        <f>SUM('Addtional Local Option Fuel'!B24:M24)</f>
        <v>31292994.190000001</v>
      </c>
    </row>
    <row r="24" spans="1:7">
      <c r="A24" s="3" t="s">
        <v>13</v>
      </c>
      <c r="B24" s="4">
        <f>SUM('Local Option Sales Tax Coll'!B25:M25)</f>
        <v>3068228.3600000003</v>
      </c>
      <c r="C24" s="4">
        <f>SUM('Tourist Development Tax'!B25:M25)</f>
        <v>83935.83</v>
      </c>
      <c r="D24" s="4">
        <f>SUM('Conv &amp; Tourist Impact'!B25:M25)</f>
        <v>0</v>
      </c>
      <c r="E24" s="4">
        <f>SUM('Voted 1-Cent Local Option Fuel'!B25:M25)</f>
        <v>156188.18</v>
      </c>
      <c r="F24" s="4">
        <f>SUM('Non-Voted Local Option Fuel '!B25:M25)</f>
        <v>930501.77000000014</v>
      </c>
      <c r="G24" s="4">
        <f>SUM('Addtional Local Option Fuel'!B25:M25)</f>
        <v>588163.17000000004</v>
      </c>
    </row>
    <row r="25" spans="1:7">
      <c r="A25" s="3" t="s">
        <v>14</v>
      </c>
      <c r="B25" s="4">
        <f>SUM('Local Option Sales Tax Coll'!B26:M26)</f>
        <v>764963.76</v>
      </c>
      <c r="C25" s="4">
        <f>SUM('Tourist Development Tax'!B26:M26)</f>
        <v>63884.410000000011</v>
      </c>
      <c r="D25" s="4">
        <f>SUM('Conv &amp; Tourist Impact'!B26:M26)</f>
        <v>0</v>
      </c>
      <c r="E25" s="4">
        <f>SUM('Voted 1-Cent Local Option Fuel'!B26:M26)</f>
        <v>36186.700000000004</v>
      </c>
      <c r="F25" s="4">
        <f>SUM('Non-Voted Local Option Fuel '!B26:M26)</f>
        <v>575884.33000000007</v>
      </c>
      <c r="G25" s="4">
        <f>SUM('Addtional Local Option Fuel'!B26:M26)</f>
        <v>0</v>
      </c>
    </row>
    <row r="26" spans="1:7">
      <c r="A26" s="3" t="s">
        <v>15</v>
      </c>
      <c r="B26" s="4">
        <f>SUM('Local Option Sales Tax Coll'!B27:M27)</f>
        <v>158058598.46000001</v>
      </c>
      <c r="C26" s="4">
        <f>SUM('Tourist Development Tax'!B27:M27)</f>
        <v>17094691.626666665</v>
      </c>
      <c r="D26" s="4">
        <f>SUM('Conv &amp; Tourist Impact'!B27:M27)</f>
        <v>8547345.8133333325</v>
      </c>
      <c r="E26" s="4">
        <f>SUM('Voted 1-Cent Local Option Fuel'!B27:M27)</f>
        <v>1233395.8100000003</v>
      </c>
      <c r="F26" s="4">
        <f>SUM('Non-Voted Local Option Fuel '!B27:M27)</f>
        <v>35484417.030000001</v>
      </c>
      <c r="G26" s="4">
        <f>SUM('Addtional Local Option Fuel'!B27:M27)</f>
        <v>0</v>
      </c>
    </row>
    <row r="27" spans="1:7">
      <c r="A27" s="3" t="s">
        <v>16</v>
      </c>
      <c r="B27" s="4">
        <f>SUM('Local Option Sales Tax Coll'!B28:M28)</f>
        <v>69251309.590000004</v>
      </c>
      <c r="C27" s="4">
        <f>SUM('Tourist Development Tax'!B28:M28)</f>
        <v>10863926.779999999</v>
      </c>
      <c r="D27" s="4">
        <f>SUM('Conv &amp; Tourist Impact'!B28:M28)</f>
        <v>0</v>
      </c>
      <c r="E27" s="4">
        <f>SUM('Voted 1-Cent Local Option Fuel'!B28:M28)</f>
        <v>1634357.14</v>
      </c>
      <c r="F27" s="4">
        <f>SUM('Non-Voted Local Option Fuel '!B28:M28)</f>
        <v>9764867.6599999983</v>
      </c>
      <c r="G27" s="4">
        <f>SUM('Addtional Local Option Fuel'!B28:M28)</f>
        <v>5328851.0599999996</v>
      </c>
    </row>
    <row r="28" spans="1:7">
      <c r="A28" s="3" t="s">
        <v>17</v>
      </c>
      <c r="B28" s="4">
        <f>SUM('Local Option Sales Tax Coll'!B29:M29)</f>
        <v>9648138.8499999996</v>
      </c>
      <c r="C28" s="4">
        <f>SUM('Tourist Development Tax'!B29:M29)</f>
        <v>2702257.5</v>
      </c>
      <c r="D28" s="4">
        <f>SUM('Conv &amp; Tourist Impact'!B29:M29)</f>
        <v>0</v>
      </c>
      <c r="E28" s="4">
        <f>SUM('Voted 1-Cent Local Option Fuel'!B29:M29)</f>
        <v>489781.44999999995</v>
      </c>
      <c r="F28" s="4">
        <f>SUM('Non-Voted Local Option Fuel '!B29:M29)</f>
        <v>2932146.4499999997</v>
      </c>
      <c r="G28" s="4">
        <f>SUM('Addtional Local Option Fuel'!B29:M29)</f>
        <v>0</v>
      </c>
    </row>
    <row r="29" spans="1:7">
      <c r="A29" s="3" t="s">
        <v>18</v>
      </c>
      <c r="B29" s="4">
        <f>SUM('Local Option Sales Tax Coll'!B30:M30)</f>
        <v>1855536.43</v>
      </c>
      <c r="C29" s="4">
        <f>SUM('Tourist Development Tax'!B30:M30)</f>
        <v>1289961.8</v>
      </c>
      <c r="D29" s="4">
        <f>SUM('Conv &amp; Tourist Impact'!B30:M30)</f>
        <v>0</v>
      </c>
      <c r="E29" s="4">
        <f>SUM('Voted 1-Cent Local Option Fuel'!B30:M30)</f>
        <v>14049.210000000001</v>
      </c>
      <c r="F29" s="4">
        <f>SUM('Non-Voted Local Option Fuel '!B30:M30)</f>
        <v>428691.88000000012</v>
      </c>
      <c r="G29" s="4">
        <f>SUM('Addtional Local Option Fuel'!B30:M30)</f>
        <v>0</v>
      </c>
    </row>
    <row r="30" spans="1:7">
      <c r="A30" s="3" t="s">
        <v>19</v>
      </c>
      <c r="B30" s="4">
        <f>SUM('Local Option Sales Tax Coll'!B31:M31)</f>
        <v>3815673.49</v>
      </c>
      <c r="C30" s="4">
        <f>SUM('Tourist Development Tax'!B31:M31)</f>
        <v>129275.47</v>
      </c>
      <c r="D30" s="4">
        <f>SUM('Conv &amp; Tourist Impact'!B31:M31)</f>
        <v>0</v>
      </c>
      <c r="E30" s="4">
        <f>SUM('Voted 1-Cent Local Option Fuel'!B31:M31)</f>
        <v>203018.86000000002</v>
      </c>
      <c r="F30" s="4">
        <f>SUM('Non-Voted Local Option Fuel '!B31:M31)</f>
        <v>2816049.65</v>
      </c>
      <c r="G30" s="4">
        <f>SUM('Addtional Local Option Fuel'!B31:M31)</f>
        <v>0</v>
      </c>
    </row>
    <row r="31" spans="1:7">
      <c r="A31" s="3" t="s">
        <v>20</v>
      </c>
      <c r="B31" s="4">
        <f>SUM('Local Option Sales Tax Coll'!B32:M32)</f>
        <v>723664.00999999989</v>
      </c>
      <c r="C31" s="4">
        <f>SUM('Tourist Development Tax'!B32:M32)</f>
        <v>49791.459999999992</v>
      </c>
      <c r="D31" s="4">
        <f>SUM('Conv &amp; Tourist Impact'!B32:M32)</f>
        <v>0</v>
      </c>
      <c r="E31" s="4">
        <f>SUM('Voted 1-Cent Local Option Fuel'!B32:M32)</f>
        <v>85184.34</v>
      </c>
      <c r="F31" s="4">
        <f>SUM('Non-Voted Local Option Fuel '!B32:M32)</f>
        <v>509498.82000000012</v>
      </c>
      <c r="G31" s="4">
        <f>SUM('Addtional Local Option Fuel'!B32:M32)</f>
        <v>0</v>
      </c>
    </row>
    <row r="32" spans="1:7">
      <c r="A32" s="3" t="s">
        <v>21</v>
      </c>
      <c r="B32" s="4">
        <f>SUM('Local Option Sales Tax Coll'!B33:M33)</f>
        <v>454317.82000000007</v>
      </c>
      <c r="C32" s="4">
        <f>SUM('Tourist Development Tax'!B33:M33)</f>
        <v>17367.330000000002</v>
      </c>
      <c r="D32" s="4">
        <f>SUM('Conv &amp; Tourist Impact'!B33:M33)</f>
        <v>0</v>
      </c>
      <c r="E32" s="4">
        <f>SUM('Voted 1-Cent Local Option Fuel'!B33:M33)</f>
        <v>113411.59</v>
      </c>
      <c r="F32" s="4">
        <f>SUM('Non-Voted Local Option Fuel '!B33:M33)</f>
        <v>678405.53999999992</v>
      </c>
      <c r="G32" s="4">
        <f>SUM('Addtional Local Option Fuel'!B33:M33)</f>
        <v>0</v>
      </c>
    </row>
    <row r="33" spans="1:7">
      <c r="A33" s="3" t="s">
        <v>22</v>
      </c>
      <c r="B33" s="4">
        <f>SUM('Local Option Sales Tax Coll'!B34:M34)</f>
        <v>1665902.61</v>
      </c>
      <c r="C33" s="4">
        <f>SUM('Tourist Development Tax'!B34:M34)</f>
        <v>2190178.8699999996</v>
      </c>
      <c r="D33" s="4">
        <f>SUM('Conv &amp; Tourist Impact'!B34:M34)</f>
        <v>0</v>
      </c>
      <c r="E33" s="4">
        <f>SUM('Voted 1-Cent Local Option Fuel'!B34:M34)</f>
        <v>67155.63</v>
      </c>
      <c r="F33" s="4">
        <f>SUM('Non-Voted Local Option Fuel '!B34:M34)</f>
        <v>400209.91</v>
      </c>
      <c r="G33" s="4">
        <f>SUM('Addtional Local Option Fuel'!B34:M34)</f>
        <v>0</v>
      </c>
    </row>
    <row r="34" spans="1:7">
      <c r="A34" s="3" t="s">
        <v>23</v>
      </c>
      <c r="B34" s="4">
        <f>SUM('Local Option Sales Tax Coll'!B35:M35)</f>
        <v>866253.28</v>
      </c>
      <c r="C34" s="4">
        <f>SUM('Tourist Development Tax'!B35:M35)</f>
        <v>30676.35</v>
      </c>
      <c r="D34" s="4">
        <f>SUM('Conv &amp; Tourist Impact'!B35:M35)</f>
        <v>0</v>
      </c>
      <c r="E34" s="4">
        <f>SUM('Voted 1-Cent Local Option Fuel'!B35:M35)</f>
        <v>395680.50000000006</v>
      </c>
      <c r="F34" s="4">
        <f>SUM('Non-Voted Local Option Fuel '!B35:M35)</f>
        <v>3016217.54</v>
      </c>
      <c r="G34" s="4">
        <f>SUM('Addtional Local Option Fuel'!B35:M35)</f>
        <v>0</v>
      </c>
    </row>
    <row r="35" spans="1:7">
      <c r="A35" s="3" t="s">
        <v>24</v>
      </c>
      <c r="B35" s="4">
        <f>SUM('Local Option Sales Tax Coll'!B36:M36)</f>
        <v>1610800.35</v>
      </c>
      <c r="C35" s="4">
        <f>SUM('Tourist Development Tax'!B36:M36)</f>
        <v>47415.839999999997</v>
      </c>
      <c r="D35" s="4">
        <f>SUM('Conv &amp; Tourist Impact'!B36:M36)</f>
        <v>0</v>
      </c>
      <c r="E35" s="4">
        <f>SUM('Voted 1-Cent Local Option Fuel'!B36:M36)</f>
        <v>160778.95000000001</v>
      </c>
      <c r="F35" s="4">
        <f>SUM('Non-Voted Local Option Fuel '!B36:M36)</f>
        <v>958742.23</v>
      </c>
      <c r="G35" s="4">
        <f>SUM('Addtional Local Option Fuel'!B36:M36)</f>
        <v>582237.02000000014</v>
      </c>
    </row>
    <row r="36" spans="1:7">
      <c r="A36" s="3" t="s">
        <v>25</v>
      </c>
      <c r="B36" s="4">
        <f>SUM('Local Option Sales Tax Coll'!B37:M37)</f>
        <v>3123393.2100000009</v>
      </c>
      <c r="C36" s="4">
        <f>SUM('Tourist Development Tax'!B37:M37)</f>
        <v>274516.03000000003</v>
      </c>
      <c r="D36" s="4">
        <f>SUM('Conv &amp; Tourist Impact'!B37:M37)</f>
        <v>0</v>
      </c>
      <c r="E36" s="4">
        <f>SUM('Voted 1-Cent Local Option Fuel'!B37:M37)</f>
        <v>278087</v>
      </c>
      <c r="F36" s="4">
        <f>SUM('Non-Voted Local Option Fuel '!B37:M37)</f>
        <v>1651980.08</v>
      </c>
      <c r="G36" s="4">
        <f>SUM('Addtional Local Option Fuel'!B37:M37)</f>
        <v>339544.68999999994</v>
      </c>
    </row>
    <row r="37" spans="1:7">
      <c r="A37" s="3" t="s">
        <v>26</v>
      </c>
      <c r="B37" s="4">
        <f>SUM('Local Option Sales Tax Coll'!B38:M38)</f>
        <v>8826391.0899999999</v>
      </c>
      <c r="C37" s="4">
        <f>SUM('Tourist Development Tax'!B38:M38)</f>
        <v>961386.16</v>
      </c>
      <c r="D37" s="4">
        <f>SUM('Conv &amp; Tourist Impact'!B38:M38)</f>
        <v>0</v>
      </c>
      <c r="E37" s="4">
        <f>SUM('Voted 1-Cent Local Option Fuel'!B38:M38)</f>
        <v>895865.62999999977</v>
      </c>
      <c r="F37" s="4">
        <f>SUM('Non-Voted Local Option Fuel '!B38:M38)</f>
        <v>5356481.8900000015</v>
      </c>
      <c r="G37" s="4">
        <f>SUM('Addtional Local Option Fuel'!B38:M38)</f>
        <v>3742990.3399999994</v>
      </c>
    </row>
    <row r="38" spans="1:7">
      <c r="A38" s="3" t="s">
        <v>27</v>
      </c>
      <c r="B38" s="4">
        <f>SUM('Local Option Sales Tax Coll'!B39:M39)</f>
        <v>14545194.609999999</v>
      </c>
      <c r="C38" s="4">
        <f>SUM('Tourist Development Tax'!B39:M39)</f>
        <v>366641.23999999993</v>
      </c>
      <c r="D38" s="4">
        <f>SUM('Conv &amp; Tourist Impact'!B39:M39)</f>
        <v>0</v>
      </c>
      <c r="E38" s="4">
        <f>SUM('Voted 1-Cent Local Option Fuel'!B39:M39)</f>
        <v>553489.22000000009</v>
      </c>
      <c r="F38" s="4">
        <f>SUM('Non-Voted Local Option Fuel '!B39:M39)</f>
        <v>3302332.6599999997</v>
      </c>
      <c r="G38" s="4">
        <f>SUM('Addtional Local Option Fuel'!B39:M39)</f>
        <v>2131079.2399999998</v>
      </c>
    </row>
    <row r="39" spans="1:7">
      <c r="A39" s="3" t="s">
        <v>28</v>
      </c>
      <c r="B39" s="4">
        <f>SUM('Local Option Sales Tax Coll'!B40:M40)</f>
        <v>225748330.62</v>
      </c>
      <c r="C39" s="4">
        <f>SUM('Tourist Development Tax'!B40:M40)</f>
        <v>33515273.129999999</v>
      </c>
      <c r="D39" s="4">
        <f>SUM('Conv &amp; Tourist Impact'!B40:M40)</f>
        <v>0</v>
      </c>
      <c r="E39" s="4">
        <f>SUM('Voted 1-Cent Local Option Fuel'!B40:M40)</f>
        <v>7432915.4299999997</v>
      </c>
      <c r="F39" s="4">
        <f>SUM('Non-Voted Local Option Fuel '!B40:M40)</f>
        <v>44434872.440000005</v>
      </c>
      <c r="G39" s="4">
        <f>SUM('Addtional Local Option Fuel'!B40:M40)</f>
        <v>0</v>
      </c>
    </row>
    <row r="40" spans="1:7">
      <c r="A40" s="3" t="s">
        <v>29</v>
      </c>
      <c r="B40" s="4">
        <f>SUM('Local Option Sales Tax Coll'!B41:M41)</f>
        <v>751012.94000000006</v>
      </c>
      <c r="C40" s="4">
        <f>SUM('Tourist Development Tax'!B41:M41)</f>
        <v>52602.729999999996</v>
      </c>
      <c r="D40" s="4">
        <f>SUM('Conv &amp; Tourist Impact'!B41:M41)</f>
        <v>0</v>
      </c>
      <c r="E40" s="4">
        <f>SUM('Voted 1-Cent Local Option Fuel'!B41:M41)</f>
        <v>124516.89000000001</v>
      </c>
      <c r="F40" s="4">
        <f>SUM('Non-Voted Local Option Fuel '!B41:M41)</f>
        <v>732386.30999999994</v>
      </c>
      <c r="G40" s="4">
        <f>SUM('Addtional Local Option Fuel'!B41:M41)</f>
        <v>0</v>
      </c>
    </row>
    <row r="41" spans="1:7">
      <c r="A41" s="3" t="s">
        <v>30</v>
      </c>
      <c r="B41" s="4">
        <f>SUM('Local Option Sales Tax Coll'!B42:M42)</f>
        <v>21860588.869999997</v>
      </c>
      <c r="C41" s="4">
        <f>SUM('Tourist Development Tax'!B42:M42)</f>
        <v>3054086.53</v>
      </c>
      <c r="D41" s="4">
        <f>SUM('Conv &amp; Tourist Impact'!B42:M42)</f>
        <v>0</v>
      </c>
      <c r="E41" s="4">
        <f>SUM('Voted 1-Cent Local Option Fuel'!B42:M42)</f>
        <v>196090.49</v>
      </c>
      <c r="F41" s="4">
        <f>SUM('Non-Voted Local Option Fuel '!B42:M42)</f>
        <v>5650289.1699999999</v>
      </c>
      <c r="G41" s="4">
        <f>SUM('Addtional Local Option Fuel'!B42:M42)</f>
        <v>0</v>
      </c>
    </row>
    <row r="42" spans="1:7">
      <c r="A42" s="3" t="s">
        <v>31</v>
      </c>
      <c r="B42" s="4">
        <f>SUM('Local Option Sales Tax Coll'!B43:M43)</f>
        <v>5899620.9100000001</v>
      </c>
      <c r="C42" s="4">
        <f>SUM('Tourist Development Tax'!B43:M43)</f>
        <v>348020.83999999997</v>
      </c>
      <c r="D42" s="4">
        <f>SUM('Conv &amp; Tourist Impact'!B43:M43)</f>
        <v>0</v>
      </c>
      <c r="E42" s="4">
        <f>SUM('Voted 1-Cent Local Option Fuel'!B43:M43)</f>
        <v>554134.69000000006</v>
      </c>
      <c r="F42" s="4">
        <f>SUM('Non-Voted Local Option Fuel '!B43:M43)</f>
        <v>3288206.7299999995</v>
      </c>
      <c r="G42" s="4">
        <f>SUM('Addtional Local Option Fuel'!B43:M43)</f>
        <v>0</v>
      </c>
    </row>
    <row r="43" spans="1:7">
      <c r="A43" s="3" t="s">
        <v>32</v>
      </c>
      <c r="B43" s="4">
        <f>SUM('Local Option Sales Tax Coll'!B44:M44)</f>
        <v>955678.17999999993</v>
      </c>
      <c r="C43" s="4">
        <f>SUM('Tourist Development Tax'!B44:M44)</f>
        <v>51757.67</v>
      </c>
      <c r="D43" s="4">
        <f>SUM('Conv &amp; Tourist Impact'!B44:M44)</f>
        <v>0</v>
      </c>
      <c r="E43" s="4">
        <f>SUM('Voted 1-Cent Local Option Fuel'!B44:M44)</f>
        <v>132660.28</v>
      </c>
      <c r="F43" s="4">
        <f>SUM('Non-Voted Local Option Fuel '!B44:M44)</f>
        <v>785273.52999999991</v>
      </c>
      <c r="G43" s="4">
        <f>SUM('Addtional Local Option Fuel'!B44:M44)</f>
        <v>170408.96000000002</v>
      </c>
    </row>
    <row r="44" spans="1:7">
      <c r="A44" s="3" t="s">
        <v>33</v>
      </c>
      <c r="B44" s="4">
        <f>SUM('Local Option Sales Tax Coll'!B45:M45)</f>
        <v>292740.92999999993</v>
      </c>
      <c r="C44" s="4">
        <f>SUM('Tourist Development Tax'!B45:M45)</f>
        <v>0</v>
      </c>
      <c r="D44" s="4">
        <f>SUM('Conv &amp; Tourist Impact'!B45:M45)</f>
        <v>0</v>
      </c>
      <c r="E44" s="4">
        <f>SUM('Voted 1-Cent Local Option Fuel'!B45:M45)</f>
        <v>13614.670000000002</v>
      </c>
      <c r="F44" s="4">
        <f>SUM('Non-Voted Local Option Fuel '!B45:M45)</f>
        <v>208478.72</v>
      </c>
      <c r="G44" s="4">
        <f>SUM('Addtional Local Option Fuel'!B45:M45)</f>
        <v>0</v>
      </c>
    </row>
    <row r="45" spans="1:7">
      <c r="A45" s="3" t="s">
        <v>34</v>
      </c>
      <c r="B45" s="4">
        <f>SUM('Local Option Sales Tax Coll'!B46:M46)</f>
        <v>39994268.780000001</v>
      </c>
      <c r="C45" s="4">
        <f>SUM('Tourist Development Tax'!B46:M46)</f>
        <v>3494025.1000000006</v>
      </c>
      <c r="D45" s="4">
        <f>SUM('Conv &amp; Tourist Impact'!B46:M46)</f>
        <v>0</v>
      </c>
      <c r="E45" s="4">
        <f>SUM('Voted 1-Cent Local Option Fuel'!B46:M46)</f>
        <v>1649918.09</v>
      </c>
      <c r="F45" s="4">
        <f>SUM('Non-Voted Local Option Fuel '!B46:M46)</f>
        <v>9866782.870000001</v>
      </c>
      <c r="G45" s="4">
        <f>SUM('Addtional Local Option Fuel'!B46:M46)</f>
        <v>0</v>
      </c>
    </row>
    <row r="46" spans="1:7">
      <c r="A46" s="3" t="s">
        <v>35</v>
      </c>
      <c r="B46" s="4">
        <f>SUM('Local Option Sales Tax Coll'!B47:M47)</f>
        <v>3534543.02</v>
      </c>
      <c r="C46" s="4">
        <f>SUM('Tourist Development Tax'!B47:M47)</f>
        <v>42384806.870000005</v>
      </c>
      <c r="D46" s="4">
        <f>SUM('Conv &amp; Tourist Impact'!B47:M47)</f>
        <v>0</v>
      </c>
      <c r="E46" s="4">
        <f>SUM('Voted 1-Cent Local Option Fuel'!B47:M47)</f>
        <v>3790578.56</v>
      </c>
      <c r="F46" s="4">
        <f>SUM('Non-Voted Local Option Fuel '!B47:M47)</f>
        <v>22681442.25</v>
      </c>
      <c r="G46" s="4">
        <f>SUM('Addtional Local Option Fuel'!B47:M47)</f>
        <v>16741809.400000002</v>
      </c>
    </row>
    <row r="47" spans="1:7">
      <c r="A47" s="3" t="s">
        <v>36</v>
      </c>
      <c r="B47" s="4">
        <f>SUM('Local Option Sales Tax Coll'!B48:M48)</f>
        <v>55914488.799999997</v>
      </c>
      <c r="C47" s="4">
        <f>SUM('Tourist Development Tax'!B48:M48)</f>
        <v>5866411.2400000002</v>
      </c>
      <c r="D47" s="4">
        <f>SUM('Conv &amp; Tourist Impact'!B48:M48)</f>
        <v>0</v>
      </c>
      <c r="E47" s="4">
        <f>SUM('Voted 1-Cent Local Option Fuel'!B48:M48)</f>
        <v>1461736.69</v>
      </c>
      <c r="F47" s="4">
        <f>SUM('Non-Voted Local Option Fuel '!B48:M48)</f>
        <v>8734600.25</v>
      </c>
      <c r="G47" s="4">
        <f>SUM('Addtional Local Option Fuel'!B48:M48)</f>
        <v>6538438.1999999993</v>
      </c>
    </row>
    <row r="48" spans="1:7">
      <c r="A48" s="3" t="s">
        <v>37</v>
      </c>
      <c r="B48" s="4">
        <f>SUM('Local Option Sales Tax Coll'!B49:M49)</f>
        <v>3164228.2</v>
      </c>
      <c r="C48" s="4">
        <f>SUM('Tourist Development Tax'!B49:M49)</f>
        <v>219934.07</v>
      </c>
      <c r="D48" s="4">
        <f>SUM('Conv &amp; Tourist Impact'!B49:M49)</f>
        <v>0</v>
      </c>
      <c r="E48" s="4">
        <f>SUM('Voted 1-Cent Local Option Fuel'!B49:M49)</f>
        <v>52226.5</v>
      </c>
      <c r="F48" s="4">
        <f>SUM('Non-Voted Local Option Fuel '!B49:M49)</f>
        <v>1508433.99</v>
      </c>
      <c r="G48" s="4">
        <f>SUM('Addtional Local Option Fuel'!B49:M49)</f>
        <v>420600.01</v>
      </c>
    </row>
    <row r="49" spans="1:7">
      <c r="A49" s="3" t="s">
        <v>38</v>
      </c>
      <c r="B49" s="4">
        <f>SUM('Local Option Sales Tax Coll'!B50:M50)</f>
        <v>427282.67999999993</v>
      </c>
      <c r="C49" s="4">
        <f>SUM('Tourist Development Tax'!B50:M50)</f>
        <v>0</v>
      </c>
      <c r="D49" s="4">
        <f>SUM('Conv &amp; Tourist Impact'!B50:M50)</f>
        <v>0</v>
      </c>
      <c r="E49" s="4">
        <f>SUM('Voted 1-Cent Local Option Fuel'!B50:M50)</f>
        <v>55518.470000000008</v>
      </c>
      <c r="F49" s="4">
        <f>SUM('Non-Voted Local Option Fuel '!B50:M50)</f>
        <v>330112.44000000006</v>
      </c>
      <c r="G49" s="4">
        <f>SUM('Addtional Local Option Fuel'!B50:M50)</f>
        <v>0</v>
      </c>
    </row>
    <row r="50" spans="1:7">
      <c r="A50" s="3" t="s">
        <v>39</v>
      </c>
      <c r="B50" s="4">
        <f>SUM('Local Option Sales Tax Coll'!B51:M51)</f>
        <v>1324042.98</v>
      </c>
      <c r="C50" s="4">
        <f>SUM('Tourist Development Tax'!B51:M51)</f>
        <v>123951.74000000002</v>
      </c>
      <c r="D50" s="4">
        <f>SUM('Conv &amp; Tourist Impact'!B51:M51)</f>
        <v>0</v>
      </c>
      <c r="E50" s="4">
        <f>SUM('Voted 1-Cent Local Option Fuel'!B51:M51)</f>
        <v>321819.7</v>
      </c>
      <c r="F50" s="4">
        <f>SUM('Non-Voted Local Option Fuel '!B51:M51)</f>
        <v>1900909.5700000003</v>
      </c>
      <c r="G50" s="4">
        <f>SUM('Addtional Local Option Fuel'!B51:M51)</f>
        <v>585832.87</v>
      </c>
    </row>
    <row r="51" spans="1:7">
      <c r="A51" s="3" t="s">
        <v>40</v>
      </c>
      <c r="B51" s="4">
        <f>SUM('Local Option Sales Tax Coll'!B52:M52)</f>
        <v>52028415.979999989</v>
      </c>
      <c r="C51" s="4">
        <f>SUM('Tourist Development Tax'!B52:M52)</f>
        <v>14651853.129999999</v>
      </c>
      <c r="D51" s="4">
        <f>SUM('Conv &amp; Tourist Impact'!B52:M52)</f>
        <v>0</v>
      </c>
      <c r="E51" s="4">
        <f>SUM('Voted 1-Cent Local Option Fuel'!B52:M52)</f>
        <v>1911940.1500000001</v>
      </c>
      <c r="F51" s="4">
        <f>SUM('Non-Voted Local Option Fuel '!B52:M52)</f>
        <v>11439817.930000002</v>
      </c>
      <c r="G51" s="4">
        <f>SUM('Addtional Local Option Fuel'!B52:M52)</f>
        <v>8354199.1399999997</v>
      </c>
    </row>
    <row r="52" spans="1:7">
      <c r="A52" s="3" t="s">
        <v>41</v>
      </c>
      <c r="B52" s="4">
        <f>SUM('Local Option Sales Tax Coll'!B53:M53)</f>
        <v>40869236.530000001</v>
      </c>
      <c r="C52" s="4">
        <f>SUM('Tourist Development Tax'!B53:M53)</f>
        <v>3059755.49</v>
      </c>
      <c r="D52" s="4">
        <f>SUM('Conv &amp; Tourist Impact'!B53:M53)</f>
        <v>0</v>
      </c>
      <c r="E52" s="4">
        <f>SUM('Voted 1-Cent Local Option Fuel'!B53:M53)</f>
        <v>2244690.5299999998</v>
      </c>
      <c r="F52" s="4">
        <f>SUM('Non-Voted Local Option Fuel '!B53:M53)</f>
        <v>13393995.270000003</v>
      </c>
      <c r="G52" s="4">
        <f>SUM('Addtional Local Option Fuel'!B53:M53)</f>
        <v>8715558.5</v>
      </c>
    </row>
    <row r="53" spans="1:7">
      <c r="A53" s="3" t="s">
        <v>42</v>
      </c>
      <c r="B53" s="4">
        <f>SUM('Local Option Sales Tax Coll'!B54:M54)</f>
        <v>2199912.81</v>
      </c>
      <c r="C53" s="4">
        <f>SUM('Tourist Development Tax'!B54:M54)</f>
        <v>2490239.3099999996</v>
      </c>
      <c r="D53" s="4">
        <f>SUM('Conv &amp; Tourist Impact'!B54:M54)</f>
        <v>0</v>
      </c>
      <c r="E53" s="4">
        <f>SUM('Voted 1-Cent Local Option Fuel'!B54:M54)</f>
        <v>891251.49</v>
      </c>
      <c r="F53" s="4">
        <f>SUM('Non-Voted Local Option Fuel '!B54:M54)</f>
        <v>5334454.9200000009</v>
      </c>
      <c r="G53" s="4">
        <f>SUM('Addtional Local Option Fuel'!B54:M54)</f>
        <v>3945978.08</v>
      </c>
    </row>
    <row r="54" spans="1:7">
      <c r="A54" s="3" t="s">
        <v>43</v>
      </c>
      <c r="B54" s="4">
        <f>SUM('Local Option Sales Tax Coll'!B55:M55)</f>
        <v>48053284.100000001</v>
      </c>
      <c r="C54" s="4">
        <f>SUM('Tourist Development Tax'!B55:M55)</f>
        <v>33392514.007999998</v>
      </c>
      <c r="D54" s="4">
        <f>SUM('Conv &amp; Tourist Impact'!C55:M55)</f>
        <v>7617329.4080000008</v>
      </c>
      <c r="E54" s="4">
        <f>SUM('Voted 1-Cent Local Option Fuel'!B55:M55)</f>
        <v>542886.64</v>
      </c>
      <c r="F54" s="4">
        <f>SUM('Non-Voted Local Option Fuel '!B55:M55)</f>
        <v>3250972.89</v>
      </c>
      <c r="G54" s="4">
        <f>SUM('Addtional Local Option Fuel'!B55:M55)</f>
        <v>1492565.87</v>
      </c>
    </row>
    <row r="55" spans="1:7">
      <c r="A55" s="3" t="s">
        <v>44</v>
      </c>
      <c r="B55" s="4">
        <f>SUM('Local Option Sales Tax Coll'!B56:M56)</f>
        <v>10535486.27</v>
      </c>
      <c r="C55" s="4">
        <f>SUM('Tourist Development Tax'!B56:M56)</f>
        <v>5901184.3300000001</v>
      </c>
      <c r="D55" s="4">
        <f>SUM('Conv &amp; Tourist Impact'!B56:M56)</f>
        <v>0</v>
      </c>
      <c r="E55" s="4">
        <f>SUM('Voted 1-Cent Local Option Fuel'!B56:M56)</f>
        <v>505069.74</v>
      </c>
      <c r="F55" s="4">
        <f>SUM('Non-Voted Local Option Fuel '!B56:M56)</f>
        <v>3014701.0100000007</v>
      </c>
      <c r="G55" s="4">
        <f>SUM('Addtional Local Option Fuel'!B56:M56)</f>
        <v>0</v>
      </c>
    </row>
    <row r="56" spans="1:7">
      <c r="A56" s="3" t="s">
        <v>45</v>
      </c>
      <c r="B56" s="4">
        <f>SUM('Local Option Sales Tax Coll'!B57:M57)</f>
        <v>2198231.7400000002</v>
      </c>
      <c r="C56" s="4">
        <f>SUM('Tourist Development Tax'!B57:M57)</f>
        <v>20263700.239999998</v>
      </c>
      <c r="D56" s="4">
        <f>SUM('Conv &amp; Tourist Impact'!B57:M57)</f>
        <v>0</v>
      </c>
      <c r="E56" s="4">
        <f>SUM('Voted 1-Cent Local Option Fuel'!B57:M57)</f>
        <v>1095240.74</v>
      </c>
      <c r="F56" s="4">
        <f>SUM('Non-Voted Local Option Fuel '!B57:M57)</f>
        <v>6558278.8299999991</v>
      </c>
      <c r="G56" s="4">
        <f>SUM('Addtional Local Option Fuel'!B57:M57)</f>
        <v>3002122.58</v>
      </c>
    </row>
    <row r="57" spans="1:7">
      <c r="A57" s="3" t="s">
        <v>46</v>
      </c>
      <c r="B57" s="4">
        <f>SUM('Local Option Sales Tax Coll'!B58:M58)</f>
        <v>5016801.2</v>
      </c>
      <c r="C57" s="4">
        <f>SUM('Tourist Development Tax'!B58:M58)</f>
        <v>360313.08999999997</v>
      </c>
      <c r="D57" s="4">
        <f>SUM('Conv &amp; Tourist Impact'!B58:M58)</f>
        <v>0</v>
      </c>
      <c r="E57" s="4">
        <f>SUM('Voted 1-Cent Local Option Fuel'!B58:M58)</f>
        <v>356704.95</v>
      </c>
      <c r="F57" s="4">
        <f>SUM('Non-Voted Local Option Fuel '!B58:M58)</f>
        <v>2128616.44</v>
      </c>
      <c r="G57" s="4">
        <f>SUM('Addtional Local Option Fuel'!B58:M58)</f>
        <v>1343480.3999999997</v>
      </c>
    </row>
    <row r="58" spans="1:7">
      <c r="A58" s="3" t="s">
        <v>47</v>
      </c>
      <c r="B58" s="4">
        <f>SUM('Local Option Sales Tax Coll'!B59:M59)</f>
        <v>241320442.96999997</v>
      </c>
      <c r="C58" s="4">
        <f>SUM('Tourist Development Tax'!B59:M59)</f>
        <v>272306000</v>
      </c>
      <c r="D58" s="4">
        <f>SUM('Conv &amp; Tourist Impact'!B59:M59)</f>
        <v>0</v>
      </c>
      <c r="E58" s="4">
        <f>SUM('Voted 1-Cent Local Option Fuel'!B59:M59)</f>
        <v>1297115.79</v>
      </c>
      <c r="F58" s="4">
        <f>SUM('Non-Voted Local Option Fuel '!B59:M59)</f>
        <v>48397090.449999996</v>
      </c>
      <c r="G58" s="4">
        <f>SUM('Addtional Local Option Fuel'!B59:M59)</f>
        <v>0</v>
      </c>
    </row>
    <row r="59" spans="1:7">
      <c r="A59" s="3" t="s">
        <v>48</v>
      </c>
      <c r="B59" s="4">
        <f>SUM('Local Option Sales Tax Coll'!B60:M60)</f>
        <v>80028648.140000001</v>
      </c>
      <c r="C59" s="4">
        <f>SUM('Tourist Development Tax'!B60:M60)</f>
        <v>57233940.380000003</v>
      </c>
      <c r="D59" s="4">
        <f>SUM('Conv &amp; Tourist Impact'!B60:M60)</f>
        <v>0</v>
      </c>
      <c r="E59" s="4">
        <f>SUM('Voted 1-Cent Local Option Fuel'!B60:M60)</f>
        <v>2020255.94</v>
      </c>
      <c r="F59" s="4">
        <f>SUM('Non-Voted Local Option Fuel '!B60:M60)</f>
        <v>12098463.969999999</v>
      </c>
      <c r="G59" s="4">
        <f>SUM('Addtional Local Option Fuel'!B60:M60)</f>
        <v>9256119.4100000001</v>
      </c>
    </row>
    <row r="60" spans="1:7">
      <c r="A60" s="3" t="s">
        <v>49</v>
      </c>
      <c r="B60" s="4">
        <f>SUM('Local Option Sales Tax Coll'!B61:M61)</f>
        <v>242570768.36000001</v>
      </c>
      <c r="C60" s="4">
        <f>SUM('Tourist Development Tax'!B61:M61)</f>
        <v>53487001.200000003</v>
      </c>
      <c r="D60" s="4">
        <f>SUM('Conv &amp; Tourist Impact'!B61:M61)</f>
        <v>0</v>
      </c>
      <c r="E60" s="4">
        <f>SUM('Voted 1-Cent Local Option Fuel'!B61:M61)</f>
        <v>6690135.4300000006</v>
      </c>
      <c r="F60" s="4">
        <f>SUM('Non-Voted Local Option Fuel '!B61:M61)</f>
        <v>40038493.490000002</v>
      </c>
      <c r="G60" s="4">
        <f>SUM('Addtional Local Option Fuel'!B61:M61)</f>
        <v>29701542.649999995</v>
      </c>
    </row>
    <row r="61" spans="1:7">
      <c r="A61" s="3" t="s">
        <v>50</v>
      </c>
      <c r="B61" s="4">
        <f>SUM('Local Option Sales Tax Coll'!B62:M62)</f>
        <v>51338777.060000002</v>
      </c>
      <c r="C61" s="4">
        <f>SUM('Tourist Development Tax'!B62:M62)</f>
        <v>2305542.58</v>
      </c>
      <c r="D61" s="4">
        <f>SUM('Conv &amp; Tourist Impact'!B62:M62)</f>
        <v>0</v>
      </c>
      <c r="E61" s="4">
        <f>SUM('Voted 1-Cent Local Option Fuel'!B62:M62)</f>
        <v>2410083.3499999996</v>
      </c>
      <c r="F61" s="4">
        <f>SUM('Non-Voted Local Option Fuel '!B62:M62)</f>
        <v>14419497.01</v>
      </c>
      <c r="G61" s="4">
        <f>SUM('Addtional Local Option Fuel'!B62:M62)</f>
        <v>10553503.189999999</v>
      </c>
    </row>
    <row r="62" spans="1:7">
      <c r="A62" s="3" t="s">
        <v>51</v>
      </c>
      <c r="B62" s="4">
        <f>SUM('Local Option Sales Tax Coll'!B63:M63)</f>
        <v>142197090.83000001</v>
      </c>
      <c r="C62" s="4">
        <f>SUM('Tourist Development Tax'!B63:M63)</f>
        <v>58485781.940000005</v>
      </c>
      <c r="D62" s="4">
        <f>SUM('Conv &amp; Tourist Impact'!B63:M63)</f>
        <v>0</v>
      </c>
      <c r="E62" s="4">
        <f>SUM('Voted 1-Cent Local Option Fuel'!B63:M63)</f>
        <v>4177016.3099999996</v>
      </c>
      <c r="F62" s="4">
        <f>SUM('Non-Voted Local Option Fuel '!B63:M63)</f>
        <v>25001344.41</v>
      </c>
      <c r="G62" s="4">
        <f>SUM('Addtional Local Option Fuel'!B63:M63)</f>
        <v>0</v>
      </c>
    </row>
    <row r="63" spans="1:7">
      <c r="A63" s="3" t="s">
        <v>52</v>
      </c>
      <c r="B63" s="4">
        <f>SUM('Local Option Sales Tax Coll'!B64:M64)</f>
        <v>76560271.819999993</v>
      </c>
      <c r="C63" s="4">
        <f>SUM('Tourist Development Tax'!B64:M64)</f>
        <v>13540168.119999999</v>
      </c>
      <c r="D63" s="4">
        <f>SUM('Conv &amp; Tourist Impact'!B64:M64)</f>
        <v>0</v>
      </c>
      <c r="E63" s="4">
        <f>SUM('Voted 1-Cent Local Option Fuel'!B64:M64)</f>
        <v>3619953.62</v>
      </c>
      <c r="F63" s="4">
        <f>SUM('Non-Voted Local Option Fuel '!B64:M64)</f>
        <v>21601570.199999999</v>
      </c>
      <c r="G63" s="4">
        <f>SUM('Addtional Local Option Fuel'!B64:M64)</f>
        <v>13616019.960000001</v>
      </c>
    </row>
    <row r="64" spans="1:7">
      <c r="A64" s="3" t="s">
        <v>53</v>
      </c>
      <c r="B64" s="4">
        <f>SUM('Local Option Sales Tax Coll'!B65:M65)</f>
        <v>5482136.4500000002</v>
      </c>
      <c r="C64" s="4">
        <f>SUM('Tourist Development Tax'!B65:M65)</f>
        <v>487154.82879999996</v>
      </c>
      <c r="D64" s="4">
        <f>SUM('Conv &amp; Tourist Impact'!B65:M65)</f>
        <v>0</v>
      </c>
      <c r="E64" s="4">
        <f>SUM('Voted 1-Cent Local Option Fuel'!B65:M65)</f>
        <v>397215.18999999994</v>
      </c>
      <c r="F64" s="4">
        <f>SUM('Non-Voted Local Option Fuel '!B65:M65)</f>
        <v>2371372.44</v>
      </c>
      <c r="G64" s="4">
        <f>SUM('Addtional Local Option Fuel'!B65:M65)</f>
        <v>1613342.7799999998</v>
      </c>
    </row>
    <row r="65" spans="1:7">
      <c r="A65" s="3" t="s">
        <v>54</v>
      </c>
      <c r="B65" s="4">
        <f>SUM('Local Option Sales Tax Coll'!B66:M66)</f>
        <v>17024521.5</v>
      </c>
      <c r="C65" s="4">
        <f>SUM('Tourist Development Tax'!B66:M66)</f>
        <v>10930698.779999999</v>
      </c>
      <c r="D65" s="4">
        <f>SUM('Conv &amp; Tourist Impact'!B66:M66)</f>
        <v>0</v>
      </c>
      <c r="E65" s="4">
        <f>SUM('Voted 1-Cent Local Option Fuel'!B66:M66)</f>
        <v>242590.04</v>
      </c>
      <c r="F65" s="4">
        <f>SUM('Non-Voted Local Option Fuel '!B66:M66)</f>
        <v>8797690.3699999992</v>
      </c>
      <c r="G65" s="4">
        <f>SUM('Addtional Local Option Fuel'!B66:M66)</f>
        <v>0</v>
      </c>
    </row>
    <row r="66" spans="1:7">
      <c r="A66" s="3" t="s">
        <v>55</v>
      </c>
      <c r="B66" s="4">
        <f>SUM('Local Option Sales Tax Coll'!B67:M67)</f>
        <v>15429388.42</v>
      </c>
      <c r="C66" s="4">
        <f>SUM('Tourist Development Tax'!B67:M67)</f>
        <v>4160600.8700000006</v>
      </c>
      <c r="D66" s="4">
        <f>SUM('Conv &amp; Tourist Impact'!B67:M67)</f>
        <v>0</v>
      </c>
      <c r="E66" s="4">
        <f>SUM('Voted 1-Cent Local Option Fuel'!B67:M67)</f>
        <v>1594988.05</v>
      </c>
      <c r="F66" s="4">
        <f>SUM('Non-Voted Local Option Fuel '!B67:M67)</f>
        <v>9538092.2700000014</v>
      </c>
      <c r="G66" s="4">
        <f>SUM('Addtional Local Option Fuel'!B67:M67)</f>
        <v>6784769.3600000003</v>
      </c>
    </row>
    <row r="67" spans="1:7">
      <c r="A67" s="3" t="s">
        <v>56</v>
      </c>
      <c r="B67" s="4">
        <f>SUM('Local Option Sales Tax Coll'!B68:M68)</f>
        <v>14633520.300000001</v>
      </c>
      <c r="C67" s="4">
        <f>SUM('Tourist Development Tax'!B68:M68)</f>
        <v>3065404.29</v>
      </c>
      <c r="D67" s="4">
        <f>SUM('Conv &amp; Tourist Impact'!B68:M68)</f>
        <v>0</v>
      </c>
      <c r="E67" s="4">
        <f>SUM('Voted 1-Cent Local Option Fuel'!B68:M68)</f>
        <v>826038.62999999989</v>
      </c>
      <c r="F67" s="4">
        <f>SUM('Non-Voted Local Option Fuel '!B68:M68)</f>
        <v>4941071.08</v>
      </c>
      <c r="G67" s="4">
        <f>SUM('Addtional Local Option Fuel'!B68:M68)</f>
        <v>3540919.2800000003</v>
      </c>
    </row>
    <row r="68" spans="1:7">
      <c r="A68" s="3" t="s">
        <v>57</v>
      </c>
      <c r="B68" s="4">
        <f>SUM('Local Option Sales Tax Coll'!B69:M69)</f>
        <v>70008371.310000002</v>
      </c>
      <c r="C68" s="4">
        <f>SUM('Tourist Development Tax'!B69:M69)</f>
        <v>23371892.589999996</v>
      </c>
      <c r="D68" s="4">
        <f>SUM('Conv &amp; Tourist Impact'!B69:M69)</f>
        <v>0</v>
      </c>
      <c r="E68" s="4">
        <f>SUM('Voted 1-Cent Local Option Fuel'!B69:M69)</f>
        <v>1834338.0799999998</v>
      </c>
      <c r="F68" s="4">
        <f>SUM('Non-Voted Local Option Fuel '!B69:M69)</f>
        <v>10980807.01</v>
      </c>
      <c r="G68" s="4">
        <f>SUM('Addtional Local Option Fuel'!B69:M69)</f>
        <v>8264427.3800000008</v>
      </c>
    </row>
    <row r="69" spans="1:7">
      <c r="A69" s="3" t="s">
        <v>58</v>
      </c>
      <c r="B69" s="4">
        <f>SUM('Local Option Sales Tax Coll'!B70:M70)</f>
        <v>63975064.330000006</v>
      </c>
      <c r="C69" s="4">
        <f>SUM('Tourist Development Tax'!B70:M70)</f>
        <v>5768494.0899999999</v>
      </c>
      <c r="D69" s="4">
        <f>SUM('Conv &amp; Tourist Impact'!B70:M70)</f>
        <v>0</v>
      </c>
      <c r="E69" s="4">
        <f>SUM('Voted 1-Cent Local Option Fuel'!B70:M70)</f>
        <v>2288462.4</v>
      </c>
      <c r="F69" s="4">
        <f>SUM('Non-Voted Local Option Fuel '!B70:M70)</f>
        <v>13703051.48</v>
      </c>
      <c r="G69" s="4">
        <f>SUM('Addtional Local Option Fuel'!B70:M70)</f>
        <v>0</v>
      </c>
    </row>
    <row r="70" spans="1:7">
      <c r="A70" s="3" t="s">
        <v>59</v>
      </c>
      <c r="B70" s="4">
        <f>SUM('Local Option Sales Tax Coll'!B71:M71)</f>
        <v>12392222.949999999</v>
      </c>
      <c r="C70" s="4">
        <f>SUM('Tourist Development Tax'!B71:M71)</f>
        <v>762385.85000000009</v>
      </c>
      <c r="D70" s="4">
        <f>SUM('Conv &amp; Tourist Impact'!B71:M71)</f>
        <v>0</v>
      </c>
      <c r="E70" s="4">
        <f>SUM('Voted 1-Cent Local Option Fuel'!B71:M71)</f>
        <v>1004321.2799999998</v>
      </c>
      <c r="F70" s="4">
        <f>SUM('Non-Voted Local Option Fuel '!B71:M71)</f>
        <v>5979469.8600000003</v>
      </c>
      <c r="G70" s="4">
        <f>SUM('Addtional Local Option Fuel'!B71:M71)</f>
        <v>0</v>
      </c>
    </row>
    <row r="71" spans="1:7">
      <c r="A71" s="3" t="s">
        <v>60</v>
      </c>
      <c r="B71" s="4">
        <f>SUM('Local Option Sales Tax Coll'!B72:M72)</f>
        <v>3632348.06</v>
      </c>
      <c r="C71" s="4">
        <f>SUM('Tourist Development Tax'!B72:M72)</f>
        <v>282445.67</v>
      </c>
      <c r="D71" s="4">
        <f>SUM('Conv &amp; Tourist Impact'!B72:M72)</f>
        <v>0</v>
      </c>
      <c r="E71" s="4">
        <f>SUM('Voted 1-Cent Local Option Fuel'!B72:M72)</f>
        <v>341899.88</v>
      </c>
      <c r="F71" s="4">
        <f>SUM('Non-Voted Local Option Fuel '!B72:M72)</f>
        <v>2034417.4299999997</v>
      </c>
      <c r="G71" s="4">
        <f>SUM('Addtional Local Option Fuel'!B72:M72)</f>
        <v>1246674.22</v>
      </c>
    </row>
    <row r="72" spans="1:7">
      <c r="A72" s="3" t="s">
        <v>130</v>
      </c>
      <c r="B72" s="4">
        <f>SUM('Local Option Sales Tax Coll'!B73:M73)</f>
        <v>2014442.23</v>
      </c>
      <c r="C72" s="4">
        <f>SUM('Tourist Development Tax'!B73:M73)</f>
        <v>498703.93000000011</v>
      </c>
      <c r="D72" s="4">
        <f>SUM('Conv &amp; Tourist Impact'!B73:M73)</f>
        <v>0</v>
      </c>
      <c r="E72" s="4">
        <f>SUM('Voted 1-Cent Local Option Fuel'!B73:M73)</f>
        <v>75923.94</v>
      </c>
      <c r="F72" s="4">
        <f>SUM('Non-Voted Local Option Fuel '!B73:M73)</f>
        <v>1160473.9099999999</v>
      </c>
      <c r="G72" s="4">
        <f>SUM('Addtional Local Option Fuel'!B73:M73)</f>
        <v>0</v>
      </c>
    </row>
    <row r="73" spans="1:7">
      <c r="A73" s="3" t="s">
        <v>62</v>
      </c>
      <c r="B73" s="4">
        <f>SUM('Local Option Sales Tax Coll'!B74:M74)</f>
        <v>542838.03</v>
      </c>
      <c r="C73" s="4">
        <f>SUM('Tourist Development Tax'!B74:M74)</f>
        <v>0</v>
      </c>
      <c r="D73" s="4">
        <f>SUM('Conv &amp; Tourist Impact'!B74:M74)</f>
        <v>0</v>
      </c>
      <c r="E73" s="4">
        <f>SUM('Voted 1-Cent Local Option Fuel'!B74:M74)</f>
        <v>84120.3</v>
      </c>
      <c r="F73" s="4">
        <f>SUM('Non-Voted Local Option Fuel '!B74:M74)</f>
        <v>500574.34999999992</v>
      </c>
      <c r="G73" s="4">
        <f>SUM('Addtional Local Option Fuel'!B74:M74)</f>
        <v>0</v>
      </c>
    </row>
    <row r="74" spans="1:7">
      <c r="A74" s="3" t="s">
        <v>63</v>
      </c>
      <c r="B74" s="4">
        <f>SUM('Local Option Sales Tax Coll'!B75:M75)</f>
        <v>36543708.530000001</v>
      </c>
      <c r="C74" s="4">
        <f>SUM('Tourist Development Tax'!B75:M75)</f>
        <v>11280726.984999999</v>
      </c>
      <c r="D74" s="4">
        <f>SUM('Conv &amp; Tourist Impact'!B75:M75)</f>
        <v>11280726.984999999</v>
      </c>
      <c r="E74" s="4">
        <f>SUM('Voted 1-Cent Local Option Fuel'!B75:M75)</f>
        <v>2673867.6999999997</v>
      </c>
      <c r="F74" s="4">
        <f>SUM('Non-Voted Local Option Fuel '!B75:M75)</f>
        <v>15987411.74</v>
      </c>
      <c r="G74" s="4">
        <f>SUM('Addtional Local Option Fuel'!B75:M75)</f>
        <v>11890620.000000002</v>
      </c>
    </row>
    <row r="75" spans="1:7">
      <c r="A75" s="3" t="s">
        <v>64</v>
      </c>
      <c r="B75" s="4">
        <f>SUM('Local Option Sales Tax Coll'!B76:M76)</f>
        <v>1816005.4999999998</v>
      </c>
      <c r="C75" s="4">
        <f>SUM('Tourist Development Tax'!B76:M76)</f>
        <v>163547.73000000001</v>
      </c>
      <c r="D75" s="4">
        <f>SUM('Conv &amp; Tourist Impact'!B76:M76)</f>
        <v>0</v>
      </c>
      <c r="E75" s="4">
        <f>SUM('Voted 1-Cent Local Option Fuel'!B76:M76)</f>
        <v>140038.21</v>
      </c>
      <c r="F75" s="4">
        <f>SUM('Non-Voted Local Option Fuel '!B76:M76)</f>
        <v>836088.00999999978</v>
      </c>
      <c r="G75" s="4">
        <f>SUM('Addtional Local Option Fuel'!B76:M76)</f>
        <v>0</v>
      </c>
    </row>
    <row r="76" spans="1:7">
      <c r="A76" s="3" t="s">
        <v>65</v>
      </c>
      <c r="B76" s="4">
        <f>SUM('Local Option Sales Tax Coll'!B77:M77)</f>
        <v>21662507.919999998</v>
      </c>
      <c r="C76" s="4">
        <f>SUM('Tourist Development Tax'!B77:M77)</f>
        <v>24962920.25</v>
      </c>
      <c r="D76" s="4">
        <f>SUM('Conv &amp; Tourist Impact'!B77:M77)</f>
        <v>0</v>
      </c>
      <c r="E76" s="4">
        <f>SUM('Voted 1-Cent Local Option Fuel'!B77:M77)</f>
        <v>621803.42000000004</v>
      </c>
      <c r="F76" s="4">
        <f>SUM('Non-Voted Local Option Fuel '!B77:M77)</f>
        <v>3723265.5300000003</v>
      </c>
      <c r="G76" s="4">
        <f>SUM('Addtional Local Option Fuel'!B77:M77)</f>
        <v>0</v>
      </c>
    </row>
    <row r="77" spans="1:7">
      <c r="A77" s="3" t="s">
        <v>66</v>
      </c>
      <c r="B77" s="4">
        <f>SUM('Local Option Sales Tax Coll'!B78:M78)</f>
        <v>1505492.02</v>
      </c>
      <c r="C77" s="4">
        <f>SUM('Tourist Development Tax'!B78:M78)</f>
        <v>90043.91</v>
      </c>
      <c r="D77" s="4">
        <f>SUM('Conv &amp; Tourist Impact'!B78:M78)</f>
        <v>0</v>
      </c>
      <c r="E77" s="4">
        <f>SUM('Voted 1-Cent Local Option Fuel'!B78:M78)</f>
        <v>138117.60999999999</v>
      </c>
      <c r="F77" s="4">
        <f>SUM('Non-Voted Local Option Fuel '!B78:M78)</f>
        <v>825777.22</v>
      </c>
      <c r="G77" s="4">
        <f>SUM('Addtional Local Option Fuel'!B78:M78)</f>
        <v>0</v>
      </c>
    </row>
    <row r="78" spans="1:7">
      <c r="A78" s="3" t="s">
        <v>67</v>
      </c>
      <c r="B78" s="4">
        <f>SUM('Local Option Sales Tax Coll'!B79:M79)</f>
        <v>283954537.47000003</v>
      </c>
      <c r="C78" s="4">
        <f>SUM('Tourist Development Tax'!B79:M79)</f>
        <v>0</v>
      </c>
      <c r="D78" s="4">
        <f>SUM('Conv &amp; Tourist Impact'!B79:M79)</f>
        <v>0</v>
      </c>
      <c r="E78" s="4">
        <f>SUM('Voted 1-Cent Local Option Fuel'!B79:M79)</f>
        <v>0</v>
      </c>
      <c r="F78" s="4">
        <f>SUM('Non-Voted Local Option Fuel '!B79:M79)</f>
        <v>0</v>
      </c>
      <c r="G78" s="4">
        <f>SUM('Addtional Local Option Fuel'!B79:M79)</f>
        <v>0</v>
      </c>
    </row>
    <row r="79" spans="1:7">
      <c r="A79" s="3" t="s">
        <v>1</v>
      </c>
      <c r="B79" s="4" t="s">
        <v>83</v>
      </c>
      <c r="C79" s="4" t="s">
        <v>84</v>
      </c>
      <c r="D79" s="4" t="s">
        <v>84</v>
      </c>
      <c r="E79" s="4" t="s">
        <v>84</v>
      </c>
      <c r="F79" s="4" t="s">
        <v>84</v>
      </c>
      <c r="G79" s="4" t="s">
        <v>85</v>
      </c>
    </row>
    <row r="80" spans="1:7">
      <c r="A80" s="3" t="s">
        <v>68</v>
      </c>
      <c r="B80" s="4">
        <f t="shared" ref="B80:G80" si="0">SUM(B11:B78)</f>
        <v>2880314773.6000004</v>
      </c>
      <c r="C80" s="4">
        <f t="shared" si="0"/>
        <v>954937589.98246682</v>
      </c>
      <c r="D80" s="4">
        <f t="shared" si="0"/>
        <v>117769234.01633333</v>
      </c>
      <c r="E80" s="4">
        <f t="shared" si="0"/>
        <v>92509295.970000029</v>
      </c>
      <c r="F80" s="4">
        <f t="shared" si="0"/>
        <v>655403921.69000006</v>
      </c>
      <c r="G80" s="4">
        <f t="shared" si="0"/>
        <v>257075941.32000005</v>
      </c>
    </row>
    <row r="82" spans="1:1">
      <c r="A82" s="3" t="s">
        <v>86</v>
      </c>
    </row>
    <row r="83" spans="1:1">
      <c r="A83" s="3" t="s">
        <v>87</v>
      </c>
    </row>
    <row r="84" spans="1:1">
      <c r="A84" s="3" t="s">
        <v>88</v>
      </c>
    </row>
    <row r="85" spans="1:1">
      <c r="A85" s="3"/>
    </row>
  </sheetData>
  <mergeCells count="4">
    <mergeCell ref="A3:G3"/>
    <mergeCell ref="A5:G5"/>
    <mergeCell ref="A6:G6"/>
    <mergeCell ref="A4:G4"/>
  </mergeCells>
  <phoneticPr fontId="3" type="noConversion"/>
  <pageMargins left="0.75" right="0.75" top="1" bottom="1" header="0.5" footer="0.5"/>
  <pageSetup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4"/>
    <pageSetUpPr fitToPage="1"/>
  </sheetPr>
  <dimension ref="A1:N83"/>
  <sheetViews>
    <sheetView workbookViewId="0">
      <pane xSplit="1" ySplit="11" topLeftCell="B74" activePane="bottomRight" state="frozen"/>
      <selection pane="topRight" activeCell="B1" sqref="B1"/>
      <selection pane="bottomLeft" activeCell="A10" sqref="A10"/>
      <selection pane="bottomRight" activeCell="M12" sqref="M12:M79"/>
    </sheetView>
  </sheetViews>
  <sheetFormatPr defaultRowHeight="12.75"/>
  <cols>
    <col min="1" max="1" width="16.1640625" bestFit="1" customWidth="1"/>
    <col min="2" max="2" width="11.83203125" bestFit="1" customWidth="1"/>
    <col min="3" max="4" width="11.1640625" customWidth="1"/>
    <col min="5" max="9" width="11.1640625" bestFit="1" customWidth="1"/>
    <col min="10" max="10" width="11.83203125" bestFit="1" customWidth="1"/>
    <col min="11" max="13" width="11.1640625" bestFit="1" customWidth="1"/>
    <col min="14" max="14" width="12.6640625" bestFit="1" customWidth="1"/>
  </cols>
  <sheetData>
    <row r="1" spans="1:14">
      <c r="A1" t="str">
        <f>'SFY1718'!A1</f>
        <v>VALIDATED TAX RECEIPTS DATA FOR:  JULY, 2017 thru June, 2018</v>
      </c>
      <c r="N1" t="s">
        <v>89</v>
      </c>
    </row>
    <row r="3" spans="1:14">
      <c r="A3" s="44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4" t="s">
        <v>135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>
      <c r="A7" s="44" t="s">
        <v>133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>
      <c r="N8" s="5"/>
    </row>
    <row r="9" spans="1:14">
      <c r="B9" s="1">
        <v>42917</v>
      </c>
      <c r="C9" s="1">
        <f>DATE(YEAR(B9),MONTH(B9)+1,DAY(B9))</f>
        <v>42948</v>
      </c>
      <c r="D9" s="1">
        <f t="shared" ref="D9:M9" si="0">DATE(YEAR(C9),MONTH(C9)+1,DAY(C9))</f>
        <v>42979</v>
      </c>
      <c r="E9" s="1">
        <f t="shared" si="0"/>
        <v>43009</v>
      </c>
      <c r="F9" s="1">
        <f t="shared" si="0"/>
        <v>43040</v>
      </c>
      <c r="G9" s="1">
        <f t="shared" si="0"/>
        <v>43070</v>
      </c>
      <c r="H9" s="1">
        <f t="shared" si="0"/>
        <v>43101</v>
      </c>
      <c r="I9" s="1">
        <f t="shared" si="0"/>
        <v>43132</v>
      </c>
      <c r="J9" s="1">
        <f t="shared" si="0"/>
        <v>43160</v>
      </c>
      <c r="K9" s="1">
        <f t="shared" si="0"/>
        <v>43191</v>
      </c>
      <c r="L9" s="1">
        <f t="shared" si="0"/>
        <v>43221</v>
      </c>
      <c r="M9" s="1">
        <f t="shared" si="0"/>
        <v>43252</v>
      </c>
      <c r="N9" s="28" t="s">
        <v>140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spans="1:14">
      <c r="A11" t="s">
        <v>1</v>
      </c>
    </row>
    <row r="12" spans="1:14">
      <c r="A12" t="s">
        <v>90</v>
      </c>
      <c r="B12" s="34">
        <v>1512521.75</v>
      </c>
      <c r="C12" s="34">
        <v>1483758.87</v>
      </c>
      <c r="D12" s="34">
        <v>1507422.02</v>
      </c>
      <c r="E12" s="36">
        <v>1510754.12</v>
      </c>
      <c r="F12" s="34">
        <v>1684317.62</v>
      </c>
      <c r="G12" s="34">
        <v>1615919.5</v>
      </c>
      <c r="H12" s="34">
        <v>1732506.92</v>
      </c>
      <c r="I12" s="34">
        <v>1484642.66</v>
      </c>
      <c r="J12" s="34">
        <v>1543506.95</v>
      </c>
      <c r="K12" s="34">
        <v>1702792.56</v>
      </c>
      <c r="L12" s="34">
        <v>1554276.55</v>
      </c>
      <c r="M12" s="34">
        <v>1566936.23</v>
      </c>
      <c r="N12" s="5">
        <f>SUM(B12:M12)</f>
        <v>18899355.75</v>
      </c>
    </row>
    <row r="13" spans="1:14">
      <c r="A13" t="s">
        <v>91</v>
      </c>
      <c r="B13" s="34">
        <v>155095.35999999999</v>
      </c>
      <c r="C13" s="34">
        <v>141283.60999999999</v>
      </c>
      <c r="D13" s="34">
        <v>139477.85999999999</v>
      </c>
      <c r="E13" s="36">
        <v>151448.53</v>
      </c>
      <c r="F13" s="34">
        <v>145638.41</v>
      </c>
      <c r="G13" s="34">
        <v>154038.98000000001</v>
      </c>
      <c r="H13" s="34">
        <v>156191.6</v>
      </c>
      <c r="I13" s="34">
        <v>135211.21</v>
      </c>
      <c r="J13" s="34">
        <v>165821.07</v>
      </c>
      <c r="K13" s="34">
        <v>169692.51</v>
      </c>
      <c r="L13" s="34">
        <v>151043.45000000001</v>
      </c>
      <c r="M13" s="34">
        <v>167083.82999999999</v>
      </c>
      <c r="N13" s="5">
        <f t="shared" ref="N13:N76" si="1">SUM(B13:M13)</f>
        <v>1832026.4200000002</v>
      </c>
    </row>
    <row r="14" spans="1:14">
      <c r="A14" t="s">
        <v>92</v>
      </c>
      <c r="B14" s="34">
        <v>4252088.16</v>
      </c>
      <c r="C14" s="34">
        <v>4459604.91</v>
      </c>
      <c r="D14" s="34">
        <v>3143340.03</v>
      </c>
      <c r="E14" s="36">
        <v>2938323.87</v>
      </c>
      <c r="F14" s="34">
        <v>2839691.56</v>
      </c>
      <c r="G14" s="34">
        <v>2563052.85</v>
      </c>
      <c r="H14" s="34">
        <v>2686067.67</v>
      </c>
      <c r="I14" s="34">
        <v>2302003.4</v>
      </c>
      <c r="J14" s="34">
        <v>2673546.5299999998</v>
      </c>
      <c r="K14" s="34">
        <v>3512052.66</v>
      </c>
      <c r="L14" s="34">
        <v>3215658.63</v>
      </c>
      <c r="M14" s="34">
        <v>3650224.7</v>
      </c>
      <c r="N14" s="5">
        <f t="shared" si="1"/>
        <v>38235654.969999999</v>
      </c>
    </row>
    <row r="15" spans="1:14">
      <c r="A15" t="s">
        <v>5</v>
      </c>
      <c r="B15" s="34">
        <v>220553.39</v>
      </c>
      <c r="C15" s="34">
        <v>211163.33</v>
      </c>
      <c r="D15" s="34">
        <v>193607.02</v>
      </c>
      <c r="E15" s="36">
        <v>201289.69</v>
      </c>
      <c r="F15" s="34">
        <v>230514.82</v>
      </c>
      <c r="G15" s="34">
        <v>223098.37</v>
      </c>
      <c r="H15" s="34">
        <v>227876.01</v>
      </c>
      <c r="I15" s="34">
        <v>172274.63</v>
      </c>
      <c r="J15" s="34">
        <v>203821.08</v>
      </c>
      <c r="K15" s="34">
        <v>231584.92</v>
      </c>
      <c r="L15" s="34">
        <v>195220.01</v>
      </c>
      <c r="M15" s="34">
        <v>207509.64</v>
      </c>
      <c r="N15" s="5">
        <f t="shared" si="1"/>
        <v>2518512.9100000006</v>
      </c>
    </row>
    <row r="16" spans="1:14">
      <c r="A16" t="s">
        <v>93</v>
      </c>
      <c r="B16" s="34">
        <v>6325257.4500000002</v>
      </c>
      <c r="C16" s="34">
        <v>6185639.3399999999</v>
      </c>
      <c r="D16" s="34">
        <v>5833119.29</v>
      </c>
      <c r="E16" s="36">
        <v>5619338.0099999998</v>
      </c>
      <c r="F16" s="34">
        <v>6269147.6299999999</v>
      </c>
      <c r="G16" s="34">
        <v>6533157.5999999996</v>
      </c>
      <c r="H16" s="34">
        <v>7465230.4800000004</v>
      </c>
      <c r="I16" s="34">
        <v>6405399.5999999996</v>
      </c>
      <c r="J16" s="34">
        <v>6518587.1900000004</v>
      </c>
      <c r="K16" s="34">
        <v>7393573.9500000002</v>
      </c>
      <c r="L16" s="34">
        <v>6594557.4299999997</v>
      </c>
      <c r="M16" s="34">
        <v>6358427.1900000004</v>
      </c>
      <c r="N16" s="5">
        <f t="shared" si="1"/>
        <v>77501435.159999996</v>
      </c>
    </row>
    <row r="17" spans="1:14">
      <c r="A17" t="s">
        <v>94</v>
      </c>
      <c r="B17" s="34">
        <v>2255450.16</v>
      </c>
      <c r="C17" s="34">
        <v>2190833.41</v>
      </c>
      <c r="D17" s="34">
        <v>2252255.86</v>
      </c>
      <c r="E17" s="36">
        <v>1963452.5</v>
      </c>
      <c r="F17" s="34">
        <v>2372592</v>
      </c>
      <c r="G17" s="34">
        <v>2426219.56</v>
      </c>
      <c r="H17" s="34">
        <v>2698110.16</v>
      </c>
      <c r="I17" s="34">
        <v>2527602.2200000002</v>
      </c>
      <c r="J17" s="34">
        <v>2361646.8199999998</v>
      </c>
      <c r="K17" s="34">
        <v>2779117</v>
      </c>
      <c r="L17" s="34">
        <v>2531521.5299999998</v>
      </c>
      <c r="M17" s="34">
        <v>2568166.2000000002</v>
      </c>
      <c r="N17" s="5">
        <f t="shared" si="1"/>
        <v>28926967.420000002</v>
      </c>
    </row>
    <row r="18" spans="1:14">
      <c r="A18" t="s">
        <v>8</v>
      </c>
      <c r="B18" s="34">
        <v>89524.77</v>
      </c>
      <c r="C18" s="34">
        <v>91908.86</v>
      </c>
      <c r="D18" s="34">
        <v>89136.44</v>
      </c>
      <c r="E18" s="36">
        <v>88642.73</v>
      </c>
      <c r="F18" s="34">
        <v>87785.43</v>
      </c>
      <c r="G18" s="34">
        <v>82355.47</v>
      </c>
      <c r="H18" s="34">
        <v>91401.36</v>
      </c>
      <c r="I18" s="34">
        <v>72718.009999999995</v>
      </c>
      <c r="J18" s="34">
        <v>72340.92</v>
      </c>
      <c r="K18" s="34">
        <v>100896.12</v>
      </c>
      <c r="L18" s="34">
        <v>77811.740000000005</v>
      </c>
      <c r="M18" s="34">
        <v>80744.160000000003</v>
      </c>
      <c r="N18" s="5">
        <f t="shared" si="1"/>
        <v>1025266.01</v>
      </c>
    </row>
    <row r="19" spans="1:14">
      <c r="A19" t="s">
        <v>95</v>
      </c>
      <c r="B19" s="34">
        <v>1866417.58</v>
      </c>
      <c r="C19" s="34">
        <v>1823836.26</v>
      </c>
      <c r="D19" s="34">
        <v>1715923.45</v>
      </c>
      <c r="E19" s="36">
        <v>1775835.39</v>
      </c>
      <c r="F19" s="34">
        <v>1997771.14</v>
      </c>
      <c r="G19" s="34">
        <v>2222579.0299999998</v>
      </c>
      <c r="H19" s="34">
        <v>2487317.0699999998</v>
      </c>
      <c r="I19" s="34">
        <v>2275406.21</v>
      </c>
      <c r="J19" s="34">
        <v>2405307.98</v>
      </c>
      <c r="K19" s="34">
        <v>2657088.35</v>
      </c>
      <c r="L19" s="34">
        <v>2161974.5099999998</v>
      </c>
      <c r="M19" s="34">
        <v>2016924.45</v>
      </c>
      <c r="N19" s="5">
        <f t="shared" si="1"/>
        <v>25406381.419999998</v>
      </c>
    </row>
    <row r="20" spans="1:14">
      <c r="A20" t="s">
        <v>96</v>
      </c>
      <c r="B20" s="34">
        <v>61356.94</v>
      </c>
      <c r="C20" s="34">
        <v>53295.8</v>
      </c>
      <c r="D20" s="34">
        <v>62051.42</v>
      </c>
      <c r="E20" s="36">
        <v>47992.81</v>
      </c>
      <c r="F20" s="34">
        <v>57757.46</v>
      </c>
      <c r="G20" s="34">
        <v>58618.04</v>
      </c>
      <c r="H20" s="34">
        <v>71744.81</v>
      </c>
      <c r="I20" s="34">
        <v>67446.53</v>
      </c>
      <c r="J20" s="34">
        <v>58520.03</v>
      </c>
      <c r="K20" s="34">
        <v>63904.34</v>
      </c>
      <c r="L20" s="34">
        <v>54139.44</v>
      </c>
      <c r="M20" s="34">
        <v>53081.93</v>
      </c>
      <c r="N20" s="5">
        <f t="shared" si="1"/>
        <v>709909.54999999993</v>
      </c>
    </row>
    <row r="21" spans="1:14">
      <c r="A21" t="s">
        <v>97</v>
      </c>
      <c r="B21" s="34">
        <v>1585423.47</v>
      </c>
      <c r="C21" s="34">
        <v>1570888.24</v>
      </c>
      <c r="D21" s="34">
        <v>1461274.53</v>
      </c>
      <c r="E21" s="36">
        <v>1507103.96</v>
      </c>
      <c r="F21" s="34">
        <v>1581369.5</v>
      </c>
      <c r="G21" s="34">
        <v>1666984.75</v>
      </c>
      <c r="H21" s="34">
        <v>1895879.17</v>
      </c>
      <c r="I21" s="34">
        <v>1450118.54</v>
      </c>
      <c r="J21" s="34">
        <v>1541069.9</v>
      </c>
      <c r="K21" s="34">
        <v>1765137.49</v>
      </c>
      <c r="L21" s="34">
        <v>1567317.08</v>
      </c>
      <c r="M21" s="34">
        <v>1582701.26</v>
      </c>
      <c r="N21" s="5">
        <f t="shared" si="1"/>
        <v>19175267.890000004</v>
      </c>
    </row>
    <row r="22" spans="1:14">
      <c r="A22" t="s">
        <v>98</v>
      </c>
      <c r="B22" s="34">
        <v>126663.77</v>
      </c>
      <c r="C22" s="34">
        <v>148586.23000000001</v>
      </c>
      <c r="D22" s="34">
        <v>125833.74</v>
      </c>
      <c r="E22" s="36">
        <v>112677.57</v>
      </c>
      <c r="F22" s="34">
        <v>126462.6</v>
      </c>
      <c r="G22" s="34">
        <v>143271.64000000001</v>
      </c>
      <c r="H22" s="34">
        <v>138132.01</v>
      </c>
      <c r="I22" s="34">
        <v>167530.67000000001</v>
      </c>
      <c r="J22" s="34">
        <v>139776.79</v>
      </c>
      <c r="K22" s="34">
        <v>145597.01</v>
      </c>
      <c r="L22" s="34">
        <v>150184.65</v>
      </c>
      <c r="M22" s="34">
        <v>151459.21</v>
      </c>
      <c r="N22" s="5">
        <f t="shared" si="1"/>
        <v>1676175.89</v>
      </c>
    </row>
    <row r="23" spans="1:14">
      <c r="A23" t="s">
        <v>12</v>
      </c>
      <c r="B23" s="34">
        <v>675396.84</v>
      </c>
      <c r="C23" s="34">
        <v>651918.02</v>
      </c>
      <c r="D23" s="34">
        <v>627223.07999999996</v>
      </c>
      <c r="E23" s="36">
        <v>640119.6</v>
      </c>
      <c r="F23" s="34">
        <v>641127.61</v>
      </c>
      <c r="G23" s="34">
        <v>689112.18</v>
      </c>
      <c r="H23" s="34">
        <v>720831.2</v>
      </c>
      <c r="I23" s="34">
        <v>621368.09</v>
      </c>
      <c r="J23" s="34">
        <v>676021.2</v>
      </c>
      <c r="K23" s="34">
        <v>771739.83</v>
      </c>
      <c r="L23" s="34">
        <v>670958.91</v>
      </c>
      <c r="M23" s="34">
        <v>698737.47</v>
      </c>
      <c r="N23" s="5">
        <f t="shared" si="1"/>
        <v>8084554.0300000003</v>
      </c>
    </row>
    <row r="24" spans="1:14">
      <c r="A24" t="s">
        <v>129</v>
      </c>
      <c r="B24" s="34">
        <v>37338459.5</v>
      </c>
      <c r="C24" s="34">
        <v>37621219.049999997</v>
      </c>
      <c r="D24" s="34">
        <v>35065856.810000002</v>
      </c>
      <c r="E24" s="36">
        <v>31787998.440000001</v>
      </c>
      <c r="F24" s="34">
        <v>38072867.560000002</v>
      </c>
      <c r="G24" s="34">
        <v>40992702.539999999</v>
      </c>
      <c r="H24" s="34">
        <v>47922709.630000003</v>
      </c>
      <c r="I24" s="34">
        <v>40205688.899999999</v>
      </c>
      <c r="J24" s="34">
        <v>39556666.25</v>
      </c>
      <c r="K24" s="34">
        <v>45091720.5</v>
      </c>
      <c r="L24" s="34">
        <v>40298614.079999998</v>
      </c>
      <c r="M24" s="34">
        <v>38689097.259999998</v>
      </c>
      <c r="N24" s="5">
        <f t="shared" si="1"/>
        <v>472643600.51999998</v>
      </c>
    </row>
    <row r="25" spans="1:14">
      <c r="A25" t="s">
        <v>13</v>
      </c>
      <c r="B25" s="34">
        <v>233069.11</v>
      </c>
      <c r="C25" s="34">
        <v>226729.58</v>
      </c>
      <c r="D25" s="34">
        <v>206287.25</v>
      </c>
      <c r="E25" s="36">
        <v>222015.55</v>
      </c>
      <c r="F25" s="34">
        <v>253891.68</v>
      </c>
      <c r="G25" s="34">
        <v>264649.08</v>
      </c>
      <c r="H25" s="34">
        <v>282416.59999999998</v>
      </c>
      <c r="I25" s="34">
        <v>268138.08</v>
      </c>
      <c r="J25" s="34">
        <v>280166.86</v>
      </c>
      <c r="K25" s="34">
        <v>310033.96000000002</v>
      </c>
      <c r="L25" s="34">
        <v>263324.14</v>
      </c>
      <c r="M25" s="34">
        <v>257506.47</v>
      </c>
      <c r="N25" s="5">
        <f t="shared" si="1"/>
        <v>3068228.3600000003</v>
      </c>
    </row>
    <row r="26" spans="1:14">
      <c r="A26" t="s">
        <v>14</v>
      </c>
      <c r="B26" s="34">
        <v>63470.39</v>
      </c>
      <c r="C26" s="34">
        <v>57182.36</v>
      </c>
      <c r="D26" s="34">
        <v>56787.839999999997</v>
      </c>
      <c r="E26" s="36">
        <v>58286.31</v>
      </c>
      <c r="F26" s="34">
        <v>59668.86</v>
      </c>
      <c r="G26" s="34">
        <v>59532</v>
      </c>
      <c r="H26" s="34">
        <v>72639.929999999993</v>
      </c>
      <c r="I26" s="34">
        <v>61159.4</v>
      </c>
      <c r="J26" s="34">
        <v>63418.78</v>
      </c>
      <c r="K26" s="34">
        <v>72774.53</v>
      </c>
      <c r="L26" s="34">
        <v>66212.850000000006</v>
      </c>
      <c r="M26" s="34">
        <v>73830.509999999995</v>
      </c>
      <c r="N26" s="5">
        <f t="shared" si="1"/>
        <v>764963.76</v>
      </c>
    </row>
    <row r="27" spans="1:14">
      <c r="A27" t="s">
        <v>99</v>
      </c>
      <c r="B27" s="34">
        <v>12788789.76</v>
      </c>
      <c r="C27" s="34">
        <v>12525644.5</v>
      </c>
      <c r="D27" s="34">
        <v>12219240.369999999</v>
      </c>
      <c r="E27" s="36">
        <v>12099196.050000001</v>
      </c>
      <c r="F27" s="34">
        <v>13102282.73</v>
      </c>
      <c r="G27" s="34">
        <v>13437375.82</v>
      </c>
      <c r="H27" s="34">
        <v>15663868.460000001</v>
      </c>
      <c r="I27" s="34">
        <v>12488148.57</v>
      </c>
      <c r="J27" s="34">
        <v>12732666.33</v>
      </c>
      <c r="K27" s="34">
        <v>14358204.52</v>
      </c>
      <c r="L27" s="34">
        <v>13300504.800000001</v>
      </c>
      <c r="M27" s="34">
        <v>13342676.550000001</v>
      </c>
      <c r="N27" s="5">
        <f t="shared" si="1"/>
        <v>158058598.46000001</v>
      </c>
    </row>
    <row r="28" spans="1:14">
      <c r="A28" t="s">
        <v>100</v>
      </c>
      <c r="B28" s="34">
        <v>6065894.7699999996</v>
      </c>
      <c r="C28" s="34">
        <v>6269239.0599999996</v>
      </c>
      <c r="D28" s="34">
        <v>5527287.4100000001</v>
      </c>
      <c r="E28" s="36">
        <v>5497362.2699999996</v>
      </c>
      <c r="F28" s="34">
        <v>5361400.99</v>
      </c>
      <c r="G28" s="34">
        <v>5404107.0199999996</v>
      </c>
      <c r="H28" s="34">
        <v>5999734.1799999997</v>
      </c>
      <c r="I28" s="34">
        <v>4968553.33</v>
      </c>
      <c r="J28" s="34">
        <v>5503251.5599999996</v>
      </c>
      <c r="K28" s="34">
        <v>6472380.9900000002</v>
      </c>
      <c r="L28" s="34">
        <v>5938562.1900000004</v>
      </c>
      <c r="M28" s="34">
        <v>6243535.8200000003</v>
      </c>
      <c r="N28" s="5">
        <f t="shared" si="1"/>
        <v>69251309.590000004</v>
      </c>
    </row>
    <row r="29" spans="1:14">
      <c r="A29" t="s">
        <v>17</v>
      </c>
      <c r="B29" s="34">
        <v>798176.39</v>
      </c>
      <c r="C29" s="34">
        <v>807910.16</v>
      </c>
      <c r="D29" s="34">
        <v>693016.9</v>
      </c>
      <c r="E29" s="36">
        <v>718203.95</v>
      </c>
      <c r="F29" s="34">
        <v>798242.63</v>
      </c>
      <c r="G29" s="34">
        <v>798389.71</v>
      </c>
      <c r="H29" s="34">
        <v>898020.69</v>
      </c>
      <c r="I29" s="34">
        <v>758326.63</v>
      </c>
      <c r="J29" s="34">
        <v>807723.4</v>
      </c>
      <c r="K29" s="34">
        <v>950755.43</v>
      </c>
      <c r="L29" s="34">
        <v>837724.98</v>
      </c>
      <c r="M29" s="34">
        <v>781647.98</v>
      </c>
      <c r="N29" s="5">
        <f t="shared" si="1"/>
        <v>9648138.8499999996</v>
      </c>
    </row>
    <row r="30" spans="1:14">
      <c r="A30" t="s">
        <v>18</v>
      </c>
      <c r="B30" s="34">
        <v>250598.36</v>
      </c>
      <c r="C30" s="34">
        <v>254980.45</v>
      </c>
      <c r="D30" s="34">
        <v>142050.39000000001</v>
      </c>
      <c r="E30" s="36">
        <v>137763.18</v>
      </c>
      <c r="F30" s="34">
        <v>134268.17000000001</v>
      </c>
      <c r="G30" s="34">
        <v>103011.71</v>
      </c>
      <c r="H30" s="34">
        <v>104382.63</v>
      </c>
      <c r="I30" s="34">
        <v>97718.59</v>
      </c>
      <c r="J30" s="34">
        <v>113270.63</v>
      </c>
      <c r="K30" s="34">
        <v>177092.6</v>
      </c>
      <c r="L30" s="34">
        <v>157330.97</v>
      </c>
      <c r="M30" s="34">
        <v>183068.75</v>
      </c>
      <c r="N30" s="5">
        <f t="shared" si="1"/>
        <v>1855536.43</v>
      </c>
    </row>
    <row r="31" spans="1:14">
      <c r="A31" t="s">
        <v>19</v>
      </c>
      <c r="B31" s="34">
        <v>332916.2</v>
      </c>
      <c r="C31" s="34">
        <v>313731.24</v>
      </c>
      <c r="D31" s="34">
        <v>290470.55</v>
      </c>
      <c r="E31" s="36">
        <v>308772.94</v>
      </c>
      <c r="F31" s="34">
        <v>310574.44</v>
      </c>
      <c r="G31" s="34">
        <v>315404.89</v>
      </c>
      <c r="H31" s="34">
        <v>320427.65000000002</v>
      </c>
      <c r="I31" s="34">
        <v>291713.26</v>
      </c>
      <c r="J31" s="34">
        <v>305239.78999999998</v>
      </c>
      <c r="K31" s="34">
        <v>367639.03</v>
      </c>
      <c r="L31" s="34">
        <v>321919.49</v>
      </c>
      <c r="M31" s="34">
        <v>336864.01</v>
      </c>
      <c r="N31" s="5">
        <f t="shared" si="1"/>
        <v>3815673.49</v>
      </c>
    </row>
    <row r="32" spans="1:14">
      <c r="A32" t="s">
        <v>20</v>
      </c>
      <c r="B32" s="34">
        <v>67570.39</v>
      </c>
      <c r="C32" s="34">
        <v>59878.22</v>
      </c>
      <c r="D32" s="34">
        <v>57281.06</v>
      </c>
      <c r="E32" s="36">
        <v>54437.93</v>
      </c>
      <c r="F32" s="34">
        <v>53775.29</v>
      </c>
      <c r="G32" s="34">
        <v>51861.78</v>
      </c>
      <c r="H32" s="34">
        <v>61487.09</v>
      </c>
      <c r="I32" s="34">
        <v>53212.4</v>
      </c>
      <c r="J32" s="34">
        <v>54665.11</v>
      </c>
      <c r="K32" s="34">
        <v>86216.81</v>
      </c>
      <c r="L32" s="34">
        <v>56221.02</v>
      </c>
      <c r="M32" s="34">
        <v>67056.91</v>
      </c>
      <c r="N32" s="5">
        <f t="shared" si="1"/>
        <v>723664.00999999989</v>
      </c>
    </row>
    <row r="33" spans="1:14">
      <c r="A33" t="s">
        <v>21</v>
      </c>
      <c r="B33" s="34">
        <v>62819.01</v>
      </c>
      <c r="C33" s="34">
        <v>32426.89</v>
      </c>
      <c r="D33" s="34">
        <v>35345.14</v>
      </c>
      <c r="E33" s="36">
        <v>31642.46</v>
      </c>
      <c r="F33" s="34">
        <v>36483.39</v>
      </c>
      <c r="G33" s="34">
        <v>32074.45</v>
      </c>
      <c r="H33" s="34">
        <v>33595.26</v>
      </c>
      <c r="I33" s="34">
        <v>33277.629999999997</v>
      </c>
      <c r="J33" s="34">
        <v>35459.35</v>
      </c>
      <c r="K33" s="34">
        <v>41305.31</v>
      </c>
      <c r="L33" s="34">
        <v>34115.65</v>
      </c>
      <c r="M33" s="34">
        <v>45773.279999999999</v>
      </c>
      <c r="N33" s="5">
        <f t="shared" si="1"/>
        <v>454317.82000000007</v>
      </c>
    </row>
    <row r="34" spans="1:14">
      <c r="A34" t="s">
        <v>101</v>
      </c>
      <c r="B34" s="34">
        <v>206199.01</v>
      </c>
      <c r="C34" s="34">
        <v>234315.71</v>
      </c>
      <c r="D34" s="34">
        <v>129974.38</v>
      </c>
      <c r="E34" s="36">
        <v>124340.76</v>
      </c>
      <c r="F34" s="34">
        <v>117956.79</v>
      </c>
      <c r="G34" s="34">
        <v>97189.3</v>
      </c>
      <c r="H34" s="34">
        <v>102237.46</v>
      </c>
      <c r="I34" s="34">
        <v>91400.19</v>
      </c>
      <c r="J34" s="34">
        <v>109009.26</v>
      </c>
      <c r="K34" s="34">
        <v>156961.26</v>
      </c>
      <c r="L34" s="34">
        <v>144028.29</v>
      </c>
      <c r="M34" s="34">
        <v>152290.20000000001</v>
      </c>
      <c r="N34" s="5">
        <f t="shared" si="1"/>
        <v>1665902.61</v>
      </c>
    </row>
    <row r="35" spans="1:14">
      <c r="A35" t="s">
        <v>23</v>
      </c>
      <c r="B35" s="34">
        <v>80121.73</v>
      </c>
      <c r="C35" s="34">
        <v>68324.600000000006</v>
      </c>
      <c r="D35" s="34">
        <v>68450.89</v>
      </c>
      <c r="E35" s="36">
        <v>70949.78</v>
      </c>
      <c r="F35" s="34">
        <v>68052.95</v>
      </c>
      <c r="G35" s="34">
        <v>65877.86</v>
      </c>
      <c r="H35" s="34">
        <v>76239.520000000004</v>
      </c>
      <c r="I35" s="34">
        <v>66255.66</v>
      </c>
      <c r="J35" s="34">
        <v>71776.28</v>
      </c>
      <c r="K35" s="34">
        <v>82122.47</v>
      </c>
      <c r="L35" s="34">
        <v>71199.509999999995</v>
      </c>
      <c r="M35" s="34">
        <v>76882.03</v>
      </c>
      <c r="N35" s="5">
        <f t="shared" si="1"/>
        <v>866253.28</v>
      </c>
    </row>
    <row r="36" spans="1:14">
      <c r="A36" t="s">
        <v>24</v>
      </c>
      <c r="B36" s="34">
        <v>129457.36</v>
      </c>
      <c r="C36" s="34">
        <v>119737.23</v>
      </c>
      <c r="D36" s="34">
        <v>111496.7</v>
      </c>
      <c r="E36" s="36">
        <v>119379.79</v>
      </c>
      <c r="F36" s="34">
        <v>128766.79</v>
      </c>
      <c r="G36" s="34">
        <v>138713.63</v>
      </c>
      <c r="H36" s="34">
        <v>144879.41</v>
      </c>
      <c r="I36" s="34">
        <v>135799.51</v>
      </c>
      <c r="J36" s="34">
        <v>141633.35999999999</v>
      </c>
      <c r="K36" s="34">
        <v>161968.07</v>
      </c>
      <c r="L36" s="34">
        <v>140354.13</v>
      </c>
      <c r="M36" s="34">
        <v>138614.37</v>
      </c>
      <c r="N36" s="5">
        <f t="shared" si="1"/>
        <v>1610800.35</v>
      </c>
    </row>
    <row r="37" spans="1:14">
      <c r="A37" t="s">
        <v>25</v>
      </c>
      <c r="B37" s="34">
        <v>230676.03</v>
      </c>
      <c r="C37" s="34">
        <v>221893.21</v>
      </c>
      <c r="D37" s="34">
        <v>210174.28</v>
      </c>
      <c r="E37" s="36">
        <v>223818.92</v>
      </c>
      <c r="F37" s="34">
        <v>251109.91</v>
      </c>
      <c r="G37" s="34">
        <v>260886.55</v>
      </c>
      <c r="H37" s="34">
        <v>290878.53999999998</v>
      </c>
      <c r="I37" s="34">
        <v>261415.6</v>
      </c>
      <c r="J37" s="34">
        <v>273521.57</v>
      </c>
      <c r="K37" s="34">
        <v>393571.74</v>
      </c>
      <c r="L37" s="34">
        <v>260274.14</v>
      </c>
      <c r="M37" s="34">
        <v>245172.72</v>
      </c>
      <c r="N37" s="5">
        <f t="shared" si="1"/>
        <v>3123393.2100000009</v>
      </c>
    </row>
    <row r="38" spans="1:14">
      <c r="A38" t="s">
        <v>102</v>
      </c>
      <c r="B38" s="34">
        <v>720010.98</v>
      </c>
      <c r="C38" s="34">
        <v>683237.74</v>
      </c>
      <c r="D38" s="34">
        <v>650934.36</v>
      </c>
      <c r="E38" s="36">
        <v>671813.69</v>
      </c>
      <c r="F38" s="34">
        <v>720551.46</v>
      </c>
      <c r="G38" s="34">
        <v>758760.62</v>
      </c>
      <c r="H38" s="34">
        <v>845822.8</v>
      </c>
      <c r="I38" s="34">
        <v>716502.72</v>
      </c>
      <c r="J38" s="34">
        <v>759972.75</v>
      </c>
      <c r="K38" s="34">
        <v>845196.06</v>
      </c>
      <c r="L38" s="34">
        <v>734710.55</v>
      </c>
      <c r="M38" s="34">
        <v>718877.36</v>
      </c>
      <c r="N38" s="5">
        <f t="shared" si="1"/>
        <v>8826391.0899999999</v>
      </c>
    </row>
    <row r="39" spans="1:14">
      <c r="A39" t="s">
        <v>27</v>
      </c>
      <c r="B39" s="34">
        <v>1070208.68</v>
      </c>
      <c r="C39" s="34">
        <v>1018319.99</v>
      </c>
      <c r="D39" s="34">
        <v>949596.75</v>
      </c>
      <c r="E39" s="36">
        <v>1016237.25</v>
      </c>
      <c r="F39" s="34">
        <v>1174552.28</v>
      </c>
      <c r="G39" s="34">
        <v>1293719.48</v>
      </c>
      <c r="H39" s="34">
        <v>1467904.35</v>
      </c>
      <c r="I39" s="34">
        <v>1321409.94</v>
      </c>
      <c r="J39" s="34">
        <v>1362751.58</v>
      </c>
      <c r="K39" s="34">
        <v>1504143.5</v>
      </c>
      <c r="L39" s="34">
        <v>1242320.23</v>
      </c>
      <c r="M39" s="34">
        <v>1124030.58</v>
      </c>
      <c r="N39" s="5">
        <f t="shared" si="1"/>
        <v>14545194.609999999</v>
      </c>
    </row>
    <row r="40" spans="1:14">
      <c r="A40" t="s">
        <v>103</v>
      </c>
      <c r="B40" s="34">
        <v>18143951.510000002</v>
      </c>
      <c r="C40" s="34">
        <v>17624473.710000001</v>
      </c>
      <c r="D40" s="34">
        <v>17224612</v>
      </c>
      <c r="E40" s="36">
        <v>16777523.329999998</v>
      </c>
      <c r="F40" s="34">
        <v>18831358.120000001</v>
      </c>
      <c r="G40" s="34">
        <v>18885654.609999999</v>
      </c>
      <c r="H40" s="34">
        <v>21818502.609999999</v>
      </c>
      <c r="I40" s="34">
        <v>18409695.530000001</v>
      </c>
      <c r="J40" s="34">
        <v>18534164.870000001</v>
      </c>
      <c r="K40" s="34">
        <v>21464272.510000002</v>
      </c>
      <c r="L40" s="34">
        <v>19071695.469999999</v>
      </c>
      <c r="M40" s="34">
        <v>18962426.350000001</v>
      </c>
      <c r="N40" s="5">
        <f t="shared" si="1"/>
        <v>225748330.62</v>
      </c>
    </row>
    <row r="41" spans="1:14">
      <c r="A41" t="s">
        <v>29</v>
      </c>
      <c r="B41" s="34">
        <v>68585.61</v>
      </c>
      <c r="C41" s="34">
        <v>69899.02</v>
      </c>
      <c r="D41" s="34">
        <v>63231.27</v>
      </c>
      <c r="E41" s="36">
        <v>63225.93</v>
      </c>
      <c r="F41" s="34">
        <v>60737.67</v>
      </c>
      <c r="G41" s="34">
        <v>55837.21</v>
      </c>
      <c r="H41" s="34">
        <v>60907.360000000001</v>
      </c>
      <c r="I41" s="34">
        <v>53788.68</v>
      </c>
      <c r="J41" s="34">
        <v>58572.11</v>
      </c>
      <c r="K41" s="34">
        <v>71401.75</v>
      </c>
      <c r="L41" s="34">
        <v>63875.53</v>
      </c>
      <c r="M41" s="34">
        <v>60950.8</v>
      </c>
      <c r="N41" s="5">
        <f t="shared" si="1"/>
        <v>751012.94000000006</v>
      </c>
    </row>
    <row r="42" spans="1:14">
      <c r="A42" t="s">
        <v>104</v>
      </c>
      <c r="B42" s="34">
        <v>1592829.11</v>
      </c>
      <c r="C42" s="34">
        <v>1568457.98</v>
      </c>
      <c r="D42" s="34">
        <v>1599430.1</v>
      </c>
      <c r="E42" s="36">
        <v>1592464.02</v>
      </c>
      <c r="F42" s="34">
        <v>1680901.77</v>
      </c>
      <c r="G42" s="34">
        <v>1934743.92</v>
      </c>
      <c r="H42" s="34">
        <v>2385839.08</v>
      </c>
      <c r="I42" s="34">
        <v>1885692.15</v>
      </c>
      <c r="J42" s="34">
        <v>1927449.46</v>
      </c>
      <c r="K42" s="34">
        <v>2176435.34</v>
      </c>
      <c r="L42" s="34">
        <v>1869341.45</v>
      </c>
      <c r="M42" s="34">
        <v>1647004.49</v>
      </c>
      <c r="N42" s="5">
        <f t="shared" si="1"/>
        <v>21860588.869999997</v>
      </c>
    </row>
    <row r="43" spans="1:14">
      <c r="A43" t="s">
        <v>31</v>
      </c>
      <c r="B43" s="34">
        <v>513089.11</v>
      </c>
      <c r="C43" s="34">
        <v>495815.11</v>
      </c>
      <c r="D43" s="34">
        <v>470452.81</v>
      </c>
      <c r="E43" s="36">
        <v>482456.73</v>
      </c>
      <c r="F43" s="34">
        <v>471551.7</v>
      </c>
      <c r="G43" s="34">
        <v>485320.78</v>
      </c>
      <c r="H43" s="34">
        <v>522365.92</v>
      </c>
      <c r="I43" s="34">
        <v>425452.53</v>
      </c>
      <c r="J43" s="34">
        <v>483059.55</v>
      </c>
      <c r="K43" s="34">
        <v>557011.9</v>
      </c>
      <c r="L43" s="34">
        <v>489307.31</v>
      </c>
      <c r="M43" s="34">
        <v>503737.46</v>
      </c>
      <c r="N43" s="5">
        <f t="shared" si="1"/>
        <v>5899620.9100000001</v>
      </c>
    </row>
    <row r="44" spans="1:14">
      <c r="A44" t="s">
        <v>32</v>
      </c>
      <c r="B44" s="34">
        <v>69080.58</v>
      </c>
      <c r="C44" s="34">
        <v>88055.69</v>
      </c>
      <c r="D44" s="34">
        <v>81294.37</v>
      </c>
      <c r="E44" s="36">
        <v>85491.47</v>
      </c>
      <c r="F44" s="34">
        <v>86269.88</v>
      </c>
      <c r="G44" s="34">
        <v>86629.68</v>
      </c>
      <c r="H44" s="34">
        <v>92700.93</v>
      </c>
      <c r="I44" s="34">
        <v>95830.07</v>
      </c>
      <c r="J44" s="34">
        <v>78428.759999999995</v>
      </c>
      <c r="K44" s="34">
        <v>67654.42</v>
      </c>
      <c r="L44" s="34">
        <v>63806.33</v>
      </c>
      <c r="M44" s="34">
        <v>60436</v>
      </c>
      <c r="N44" s="5">
        <f t="shared" si="1"/>
        <v>955678.17999999993</v>
      </c>
    </row>
    <row r="45" spans="1:14">
      <c r="A45" t="s">
        <v>33</v>
      </c>
      <c r="B45" s="34">
        <v>25208.09</v>
      </c>
      <c r="C45" s="34">
        <v>21711.8</v>
      </c>
      <c r="D45" s="34">
        <v>24842.240000000002</v>
      </c>
      <c r="E45" s="36">
        <v>24050.34</v>
      </c>
      <c r="F45" s="34">
        <v>24150.59</v>
      </c>
      <c r="G45" s="34">
        <v>23293.52</v>
      </c>
      <c r="H45" s="34">
        <v>25609.88</v>
      </c>
      <c r="I45" s="34">
        <v>20935.78</v>
      </c>
      <c r="J45" s="34">
        <v>25336.53</v>
      </c>
      <c r="K45" s="34">
        <v>30736.77</v>
      </c>
      <c r="L45" s="34">
        <v>23348.17</v>
      </c>
      <c r="M45" s="34">
        <v>23517.22</v>
      </c>
      <c r="N45" s="5">
        <f t="shared" si="1"/>
        <v>292740.92999999993</v>
      </c>
    </row>
    <row r="46" spans="1:14">
      <c r="A46" t="s">
        <v>105</v>
      </c>
      <c r="B46" s="34">
        <v>3128838.72</v>
      </c>
      <c r="C46" s="34">
        <v>3050770.36</v>
      </c>
      <c r="D46" s="34">
        <v>2962536.18</v>
      </c>
      <c r="E46" s="36">
        <v>2989919.62</v>
      </c>
      <c r="F46" s="34">
        <v>3355449.31</v>
      </c>
      <c r="G46" s="34">
        <v>3430131.24</v>
      </c>
      <c r="H46" s="34">
        <v>3840771.61</v>
      </c>
      <c r="I46" s="34">
        <v>3342959.76</v>
      </c>
      <c r="J46" s="34">
        <v>3416752.72</v>
      </c>
      <c r="K46" s="34">
        <v>3830288.12</v>
      </c>
      <c r="L46" s="34">
        <v>3368961.18</v>
      </c>
      <c r="M46" s="34">
        <v>3276889.96</v>
      </c>
      <c r="N46" s="5">
        <f t="shared" si="1"/>
        <v>39994268.780000001</v>
      </c>
    </row>
    <row r="47" spans="1:14">
      <c r="A47" t="s">
        <v>106</v>
      </c>
      <c r="B47" s="34">
        <v>297382.63</v>
      </c>
      <c r="C47" s="34">
        <v>264021.3</v>
      </c>
      <c r="D47" s="34">
        <v>270273.52</v>
      </c>
      <c r="E47" s="36">
        <v>240639.96</v>
      </c>
      <c r="F47" s="34">
        <v>321317.36</v>
      </c>
      <c r="G47" s="34">
        <v>300188.63</v>
      </c>
      <c r="H47" s="34">
        <v>358065.65</v>
      </c>
      <c r="I47" s="34">
        <v>262391.75</v>
      </c>
      <c r="J47" s="34">
        <v>309986.21000000002</v>
      </c>
      <c r="K47" s="34">
        <v>336697.67</v>
      </c>
      <c r="L47" s="34">
        <v>288587.15999999997</v>
      </c>
      <c r="M47" s="34">
        <v>284991.18</v>
      </c>
      <c r="N47" s="5">
        <f t="shared" si="1"/>
        <v>3534543.02</v>
      </c>
    </row>
    <row r="48" spans="1:14">
      <c r="A48" t="s">
        <v>107</v>
      </c>
      <c r="B48" s="34">
        <v>4461994.46</v>
      </c>
      <c r="C48" s="34">
        <v>4482356.46</v>
      </c>
      <c r="D48" s="34">
        <v>4486430.0199999996</v>
      </c>
      <c r="E48" s="36">
        <v>4508324.8899999997</v>
      </c>
      <c r="F48" s="34">
        <v>4675933.5</v>
      </c>
      <c r="G48" s="34">
        <v>4761401.8600000003</v>
      </c>
      <c r="H48" s="34">
        <v>5266362.93</v>
      </c>
      <c r="I48" s="34">
        <v>4457725.7300000004</v>
      </c>
      <c r="J48" s="34">
        <v>4509697.0599999996</v>
      </c>
      <c r="K48" s="34">
        <v>4960899.62</v>
      </c>
      <c r="L48" s="34">
        <v>4671562.46</v>
      </c>
      <c r="M48" s="34">
        <v>4671799.8099999996</v>
      </c>
      <c r="N48" s="5">
        <f t="shared" si="1"/>
        <v>55914488.799999997</v>
      </c>
    </row>
    <row r="49" spans="1:14">
      <c r="A49" t="s">
        <v>37</v>
      </c>
      <c r="B49" s="34">
        <v>271298.69</v>
      </c>
      <c r="C49" s="34">
        <v>254371.03</v>
      </c>
      <c r="D49" s="34">
        <v>232941.8</v>
      </c>
      <c r="E49" s="36">
        <v>257042.94</v>
      </c>
      <c r="F49" s="34">
        <v>254218.15</v>
      </c>
      <c r="G49" s="34">
        <v>269539.74</v>
      </c>
      <c r="H49" s="34">
        <v>277696.67</v>
      </c>
      <c r="I49" s="34">
        <v>242300.83</v>
      </c>
      <c r="J49" s="34">
        <v>265939.06</v>
      </c>
      <c r="K49" s="34">
        <v>317089.12</v>
      </c>
      <c r="L49" s="34">
        <v>258397.89</v>
      </c>
      <c r="M49" s="34">
        <v>263392.28000000003</v>
      </c>
      <c r="N49" s="5">
        <f t="shared" si="1"/>
        <v>3164228.2</v>
      </c>
    </row>
    <row r="50" spans="1:14">
      <c r="A50" t="s">
        <v>38</v>
      </c>
      <c r="B50" s="34">
        <v>34571.040000000001</v>
      </c>
      <c r="C50" s="34">
        <v>35469.379999999997</v>
      </c>
      <c r="D50" s="34">
        <v>31840.69</v>
      </c>
      <c r="E50" s="36">
        <v>36037.29</v>
      </c>
      <c r="F50" s="34">
        <v>31017.15</v>
      </c>
      <c r="G50" s="34">
        <v>30682.37</v>
      </c>
      <c r="H50" s="34">
        <v>38514.050000000003</v>
      </c>
      <c r="I50" s="34">
        <v>31098.93</v>
      </c>
      <c r="J50" s="34">
        <v>35153.370000000003</v>
      </c>
      <c r="K50" s="34">
        <v>40472.42</v>
      </c>
      <c r="L50" s="34">
        <v>43428.32</v>
      </c>
      <c r="M50" s="34">
        <v>38997.67</v>
      </c>
      <c r="N50" s="5">
        <f t="shared" si="1"/>
        <v>427282.67999999993</v>
      </c>
    </row>
    <row r="51" spans="1:14">
      <c r="A51" t="s">
        <v>39</v>
      </c>
      <c r="B51" s="34">
        <v>110592.9</v>
      </c>
      <c r="C51" s="34">
        <v>115443.35</v>
      </c>
      <c r="D51" s="34">
        <v>101026.48</v>
      </c>
      <c r="E51" s="36">
        <v>121141.71</v>
      </c>
      <c r="F51" s="34">
        <v>106923.02</v>
      </c>
      <c r="G51" s="34">
        <v>106450.4</v>
      </c>
      <c r="H51" s="34">
        <v>114131.11</v>
      </c>
      <c r="I51" s="34">
        <v>93615.19</v>
      </c>
      <c r="J51" s="34">
        <v>102801.13</v>
      </c>
      <c r="K51" s="34">
        <v>123468.79</v>
      </c>
      <c r="L51" s="34">
        <v>113469.59</v>
      </c>
      <c r="M51" s="34">
        <v>114979.31</v>
      </c>
      <c r="N51" s="5">
        <f t="shared" si="1"/>
        <v>1324042.98</v>
      </c>
    </row>
    <row r="52" spans="1:14">
      <c r="A52" t="s">
        <v>108</v>
      </c>
      <c r="B52" s="34">
        <v>4068227.35</v>
      </c>
      <c r="C52" s="34">
        <v>3994084.76</v>
      </c>
      <c r="D52" s="34">
        <v>3683543.93</v>
      </c>
      <c r="E52" s="36">
        <v>3717143.23</v>
      </c>
      <c r="F52" s="34">
        <v>4198613.79</v>
      </c>
      <c r="G52" s="34">
        <v>4439196.8899999997</v>
      </c>
      <c r="H52" s="34">
        <v>5167672.13</v>
      </c>
      <c r="I52" s="34">
        <v>4457044.91</v>
      </c>
      <c r="J52" s="34">
        <v>4505236.21</v>
      </c>
      <c r="K52" s="34">
        <v>5277614.71</v>
      </c>
      <c r="L52" s="34">
        <v>4425393.5199999996</v>
      </c>
      <c r="M52" s="34">
        <v>4094644.55</v>
      </c>
      <c r="N52" s="5">
        <f t="shared" si="1"/>
        <v>52028415.979999989</v>
      </c>
    </row>
    <row r="53" spans="1:14">
      <c r="A53" t="s">
        <v>41</v>
      </c>
      <c r="B53" s="34">
        <v>3272419.53</v>
      </c>
      <c r="C53" s="34">
        <v>3185102.89</v>
      </c>
      <c r="D53" s="34">
        <v>3072715.72</v>
      </c>
      <c r="E53" s="36">
        <v>3069113.79</v>
      </c>
      <c r="F53" s="34">
        <v>3353858.23</v>
      </c>
      <c r="G53" s="34">
        <v>3532370.14</v>
      </c>
      <c r="H53" s="34">
        <v>3949907.33</v>
      </c>
      <c r="I53" s="34">
        <v>3315067.75</v>
      </c>
      <c r="J53" s="34">
        <v>3468487.91</v>
      </c>
      <c r="K53" s="34">
        <v>3873801</v>
      </c>
      <c r="L53" s="34">
        <v>3410376.4</v>
      </c>
      <c r="M53" s="34">
        <v>3366015.84</v>
      </c>
      <c r="N53" s="5">
        <f t="shared" si="1"/>
        <v>40869236.530000001</v>
      </c>
    </row>
    <row r="54" spans="1:14">
      <c r="A54" t="s">
        <v>42</v>
      </c>
      <c r="B54" s="34">
        <v>161625.96</v>
      </c>
      <c r="C54" s="34">
        <v>160445.98000000001</v>
      </c>
      <c r="D54" s="34">
        <v>161555.07999999999</v>
      </c>
      <c r="E54" s="36">
        <v>147321.34</v>
      </c>
      <c r="F54" s="34">
        <v>162036.04</v>
      </c>
      <c r="G54" s="34">
        <v>199133.17</v>
      </c>
      <c r="H54" s="34">
        <v>204392.05</v>
      </c>
      <c r="I54" s="34">
        <v>211083.79</v>
      </c>
      <c r="J54" s="34">
        <v>214104.81</v>
      </c>
      <c r="K54" s="34">
        <v>207934.01</v>
      </c>
      <c r="L54" s="34">
        <v>178532.28</v>
      </c>
      <c r="M54" s="34">
        <v>191748.3</v>
      </c>
      <c r="N54" s="5">
        <f t="shared" si="1"/>
        <v>2199912.81</v>
      </c>
    </row>
    <row r="55" spans="1:14">
      <c r="A55" t="s">
        <v>109</v>
      </c>
      <c r="B55" s="34">
        <v>4212139.6100000003</v>
      </c>
      <c r="C55" s="34">
        <v>4632422.7699999996</v>
      </c>
      <c r="D55" s="34">
        <v>3241677.61</v>
      </c>
      <c r="E55" s="36">
        <v>1872497.89</v>
      </c>
      <c r="F55" s="34">
        <v>3482059.91</v>
      </c>
      <c r="G55" s="34">
        <v>3585159.24</v>
      </c>
      <c r="H55" s="34">
        <v>4260910.4400000004</v>
      </c>
      <c r="I55" s="34">
        <v>4238965.75</v>
      </c>
      <c r="J55" s="34">
        <v>4671748.3600000003</v>
      </c>
      <c r="K55" s="34">
        <v>5393145.54</v>
      </c>
      <c r="L55" s="34">
        <v>4556630.79</v>
      </c>
      <c r="M55" s="34">
        <v>3905926.19</v>
      </c>
      <c r="N55" s="5">
        <f t="shared" si="1"/>
        <v>48053284.100000001</v>
      </c>
    </row>
    <row r="56" spans="1:14">
      <c r="A56" t="s">
        <v>110</v>
      </c>
      <c r="B56" s="34">
        <v>948251.72</v>
      </c>
      <c r="C56" s="34">
        <v>971632.48</v>
      </c>
      <c r="D56" s="34">
        <v>782023.84</v>
      </c>
      <c r="E56" s="36">
        <v>733551.92</v>
      </c>
      <c r="F56" s="34">
        <v>812812.67</v>
      </c>
      <c r="G56" s="34">
        <v>808351.47</v>
      </c>
      <c r="H56" s="34">
        <v>879558.1</v>
      </c>
      <c r="I56" s="34">
        <v>750580.7</v>
      </c>
      <c r="J56" s="34">
        <v>835552.4</v>
      </c>
      <c r="K56" s="34">
        <v>1057355.79</v>
      </c>
      <c r="L56" s="34">
        <v>984207.53</v>
      </c>
      <c r="M56" s="34">
        <v>971607.65</v>
      </c>
      <c r="N56" s="5">
        <f t="shared" si="1"/>
        <v>10535486.27</v>
      </c>
    </row>
    <row r="57" spans="1:14">
      <c r="A57" t="s">
        <v>111</v>
      </c>
      <c r="B57" s="34">
        <v>205188.06</v>
      </c>
      <c r="C57" s="34">
        <v>181866.99</v>
      </c>
      <c r="D57" s="34">
        <v>168061.74</v>
      </c>
      <c r="E57" s="36">
        <v>163593.85</v>
      </c>
      <c r="F57" s="34">
        <v>164163.69</v>
      </c>
      <c r="G57" s="34">
        <v>180840.65</v>
      </c>
      <c r="H57" s="34">
        <v>192177.85</v>
      </c>
      <c r="I57" s="34">
        <v>177945.66</v>
      </c>
      <c r="J57" s="34">
        <v>173123.85</v>
      </c>
      <c r="K57" s="34">
        <v>193354.25</v>
      </c>
      <c r="L57" s="34">
        <v>192761.95</v>
      </c>
      <c r="M57" s="34">
        <v>205153.2</v>
      </c>
      <c r="N57" s="5">
        <f t="shared" si="1"/>
        <v>2198231.7400000002</v>
      </c>
    </row>
    <row r="58" spans="1:14">
      <c r="A58" t="s">
        <v>46</v>
      </c>
      <c r="B58" s="34">
        <v>374346.17</v>
      </c>
      <c r="C58" s="34">
        <v>369322.14</v>
      </c>
      <c r="D58" s="34">
        <v>351896.59</v>
      </c>
      <c r="E58" s="36">
        <v>364089.13</v>
      </c>
      <c r="F58" s="34">
        <v>418999.74</v>
      </c>
      <c r="G58" s="34">
        <v>440744.77</v>
      </c>
      <c r="H58" s="34">
        <v>499968.32</v>
      </c>
      <c r="I58" s="34">
        <v>421368.05</v>
      </c>
      <c r="J58" s="34">
        <v>439837.09</v>
      </c>
      <c r="K58" s="34">
        <v>511898.24</v>
      </c>
      <c r="L58" s="34">
        <v>423295.27</v>
      </c>
      <c r="M58" s="34">
        <v>401035.69</v>
      </c>
      <c r="N58" s="5">
        <f t="shared" si="1"/>
        <v>5016801.2</v>
      </c>
    </row>
    <row r="59" spans="1:14">
      <c r="A59" t="s">
        <v>112</v>
      </c>
      <c r="B59" s="34">
        <v>19811840.98</v>
      </c>
      <c r="C59" s="34">
        <v>18413916.07</v>
      </c>
      <c r="D59" s="34">
        <v>18108180.420000002</v>
      </c>
      <c r="E59" s="36">
        <v>17619801.359999999</v>
      </c>
      <c r="F59" s="34">
        <v>19438942.84</v>
      </c>
      <c r="G59" s="34">
        <v>20797776.18</v>
      </c>
      <c r="H59" s="34">
        <v>22651852.010000002</v>
      </c>
      <c r="I59" s="34">
        <v>20279508</v>
      </c>
      <c r="J59" s="34">
        <v>20064569.649999999</v>
      </c>
      <c r="K59" s="34">
        <v>23921066.73</v>
      </c>
      <c r="L59" s="34">
        <v>20603032.32</v>
      </c>
      <c r="M59" s="34">
        <v>19609956.41</v>
      </c>
      <c r="N59" s="5">
        <f t="shared" si="1"/>
        <v>241320442.96999997</v>
      </c>
    </row>
    <row r="60" spans="1:14">
      <c r="A60" t="s">
        <v>113</v>
      </c>
      <c r="B60" s="34">
        <v>6287751.0300000003</v>
      </c>
      <c r="C60" s="34">
        <v>6490708.8700000001</v>
      </c>
      <c r="D60" s="34">
        <v>6411766</v>
      </c>
      <c r="E60" s="36">
        <v>5657051.0499999998</v>
      </c>
      <c r="F60" s="34">
        <v>6144955.5999999996</v>
      </c>
      <c r="G60" s="34">
        <v>6448307.04</v>
      </c>
      <c r="H60" s="34">
        <v>7529037.9199999999</v>
      </c>
      <c r="I60" s="34">
        <v>6698647.7000000002</v>
      </c>
      <c r="J60" s="34">
        <v>6804540.4199999999</v>
      </c>
      <c r="K60" s="34">
        <v>8072430.8099999996</v>
      </c>
      <c r="L60" s="34">
        <v>6957012.8499999996</v>
      </c>
      <c r="M60" s="34">
        <v>6526438.8499999996</v>
      </c>
      <c r="N60" s="5">
        <f t="shared" si="1"/>
        <v>80028648.140000001</v>
      </c>
    </row>
    <row r="61" spans="1:14">
      <c r="A61" t="s">
        <v>114</v>
      </c>
      <c r="B61" s="34">
        <v>18199117.010000002</v>
      </c>
      <c r="C61" s="34">
        <v>17839134.030000001</v>
      </c>
      <c r="D61" s="34">
        <v>17273246.43</v>
      </c>
      <c r="E61" s="36">
        <v>17371622.210000001</v>
      </c>
      <c r="F61" s="34">
        <v>19611492.550000001</v>
      </c>
      <c r="G61" s="34">
        <v>21274723</v>
      </c>
      <c r="H61" s="34">
        <v>25101289.940000001</v>
      </c>
      <c r="I61" s="34">
        <v>21296630.27</v>
      </c>
      <c r="J61" s="34">
        <v>21253444.600000001</v>
      </c>
      <c r="K61" s="34">
        <v>23557212.609999999</v>
      </c>
      <c r="L61" s="34">
        <v>20630084.510000002</v>
      </c>
      <c r="M61" s="34">
        <v>19162771.199999999</v>
      </c>
      <c r="N61" s="5">
        <f t="shared" si="1"/>
        <v>242570768.36000001</v>
      </c>
    </row>
    <row r="62" spans="1:14">
      <c r="A62" t="s">
        <v>50</v>
      </c>
      <c r="B62" s="34">
        <v>4059711.29</v>
      </c>
      <c r="C62" s="34">
        <v>3910641.51</v>
      </c>
      <c r="D62" s="34">
        <v>3835715.69</v>
      </c>
      <c r="E62" s="36">
        <v>3851674.1</v>
      </c>
      <c r="F62" s="34">
        <v>4158810.18</v>
      </c>
      <c r="G62" s="34">
        <v>4433202.1900000004</v>
      </c>
      <c r="H62" s="34">
        <v>5059039.1100000003</v>
      </c>
      <c r="I62" s="34">
        <v>4188470.49</v>
      </c>
      <c r="J62" s="34">
        <v>4320192.38</v>
      </c>
      <c r="K62" s="34">
        <v>4919520.1500000004</v>
      </c>
      <c r="L62" s="34">
        <v>4365739.3899999997</v>
      </c>
      <c r="M62" s="34">
        <v>4236060.58</v>
      </c>
      <c r="N62" s="5">
        <f t="shared" si="1"/>
        <v>51338777.060000002</v>
      </c>
    </row>
    <row r="63" spans="1:14">
      <c r="A63" t="s">
        <v>115</v>
      </c>
      <c r="B63" s="34">
        <v>11667513.84</v>
      </c>
      <c r="C63" s="34">
        <v>11559015.189999999</v>
      </c>
      <c r="D63" s="34">
        <v>10570229.720000001</v>
      </c>
      <c r="E63" s="36">
        <v>10188042.75</v>
      </c>
      <c r="F63" s="34">
        <v>11334541.58</v>
      </c>
      <c r="G63" s="34">
        <v>11643295.029999999</v>
      </c>
      <c r="H63" s="34">
        <v>13309807.25</v>
      </c>
      <c r="I63" s="34">
        <v>11394354.26</v>
      </c>
      <c r="J63" s="34">
        <v>12068093.33</v>
      </c>
      <c r="K63" s="34">
        <v>14200835.949999999</v>
      </c>
      <c r="L63" s="34">
        <v>12476999.93</v>
      </c>
      <c r="M63" s="34">
        <v>11784362</v>
      </c>
      <c r="N63" s="5">
        <f t="shared" si="1"/>
        <v>142197090.83000001</v>
      </c>
    </row>
    <row r="64" spans="1:14">
      <c r="A64" t="s">
        <v>116</v>
      </c>
      <c r="B64" s="34">
        <v>6012150.46</v>
      </c>
      <c r="C64" s="34">
        <v>5923609.8899999997</v>
      </c>
      <c r="D64" s="34">
        <v>5642415.8399999999</v>
      </c>
      <c r="E64" s="36">
        <v>5678845.9000000004</v>
      </c>
      <c r="F64" s="34">
        <v>6257114.9000000004</v>
      </c>
      <c r="G64" s="34">
        <v>6505288.5199999996</v>
      </c>
      <c r="H64" s="34">
        <v>7219379.4199999999</v>
      </c>
      <c r="I64" s="34">
        <v>6500584.7800000003</v>
      </c>
      <c r="J64" s="34">
        <v>6572805.8099999996</v>
      </c>
      <c r="K64" s="34">
        <v>7363709.5499999998</v>
      </c>
      <c r="L64" s="34">
        <v>6548542.9699999997</v>
      </c>
      <c r="M64" s="34">
        <v>6335823.7800000003</v>
      </c>
      <c r="N64" s="5">
        <f t="shared" si="1"/>
        <v>76560271.819999993</v>
      </c>
    </row>
    <row r="65" spans="1:14">
      <c r="A65" t="s">
        <v>117</v>
      </c>
      <c r="B65" s="34">
        <v>452813.78</v>
      </c>
      <c r="C65" s="34">
        <v>433532.86</v>
      </c>
      <c r="D65" s="34">
        <v>418000.33</v>
      </c>
      <c r="E65" s="36">
        <v>431872.43</v>
      </c>
      <c r="F65" s="34">
        <v>441292.03</v>
      </c>
      <c r="G65" s="34">
        <v>451032.74</v>
      </c>
      <c r="H65" s="34">
        <v>491768.8</v>
      </c>
      <c r="I65" s="34">
        <v>431684.31</v>
      </c>
      <c r="J65" s="34">
        <v>465348.67</v>
      </c>
      <c r="K65" s="34">
        <v>528509.01</v>
      </c>
      <c r="L65" s="34">
        <v>459629.92</v>
      </c>
      <c r="M65" s="34">
        <v>476651.57</v>
      </c>
      <c r="N65" s="5">
        <f t="shared" si="1"/>
        <v>5482136.4500000002</v>
      </c>
    </row>
    <row r="66" spans="1:14">
      <c r="A66" t="s">
        <v>118</v>
      </c>
      <c r="B66" s="34">
        <v>1406737.62</v>
      </c>
      <c r="C66" s="34">
        <v>1457346.05</v>
      </c>
      <c r="D66" s="34">
        <v>1253959.78</v>
      </c>
      <c r="E66" s="36">
        <v>1175407.3999999999</v>
      </c>
      <c r="F66" s="34">
        <v>1366959.86</v>
      </c>
      <c r="G66" s="34">
        <v>1352303.33</v>
      </c>
      <c r="H66" s="34">
        <v>1600792.93</v>
      </c>
      <c r="I66" s="34">
        <v>1291894.98</v>
      </c>
      <c r="J66" s="34">
        <v>1405396.57</v>
      </c>
      <c r="K66" s="34">
        <v>1696726.42</v>
      </c>
      <c r="L66" s="34">
        <v>1489630.11</v>
      </c>
      <c r="M66" s="34">
        <v>1527366.45</v>
      </c>
      <c r="N66" s="5">
        <f t="shared" si="1"/>
        <v>17024521.5</v>
      </c>
    </row>
    <row r="67" spans="1:14">
      <c r="A67" t="s">
        <v>119</v>
      </c>
      <c r="B67" s="34">
        <v>1225864.74</v>
      </c>
      <c r="C67" s="34">
        <v>1169930.3600000001</v>
      </c>
      <c r="D67" s="34">
        <v>1130796.8500000001</v>
      </c>
      <c r="E67" s="36">
        <v>1144294.53</v>
      </c>
      <c r="F67" s="34">
        <v>1276002.48</v>
      </c>
      <c r="G67" s="34">
        <v>1287374.23</v>
      </c>
      <c r="H67" s="34">
        <v>1433910.36</v>
      </c>
      <c r="I67" s="34">
        <v>1302499.23</v>
      </c>
      <c r="J67" s="34">
        <v>1341316.1499999999</v>
      </c>
      <c r="K67" s="34">
        <v>1532118.96</v>
      </c>
      <c r="L67" s="34">
        <v>1335306.01</v>
      </c>
      <c r="M67" s="34">
        <v>1249974.52</v>
      </c>
      <c r="N67" s="5">
        <f t="shared" si="1"/>
        <v>15429388.42</v>
      </c>
    </row>
    <row r="68" spans="1:14">
      <c r="A68" t="s">
        <v>120</v>
      </c>
      <c r="B68" s="34">
        <v>1306746.08</v>
      </c>
      <c r="C68" s="34">
        <v>1338294.72</v>
      </c>
      <c r="D68" s="34">
        <v>1170212.29</v>
      </c>
      <c r="E68" s="36">
        <v>1185570.23</v>
      </c>
      <c r="F68" s="34">
        <v>1132856.1100000001</v>
      </c>
      <c r="G68" s="34">
        <v>1143558.0900000001</v>
      </c>
      <c r="H68" s="34">
        <v>1239163.6299999999</v>
      </c>
      <c r="I68" s="34">
        <v>1023666.13</v>
      </c>
      <c r="J68" s="34">
        <v>1114067.1399999999</v>
      </c>
      <c r="K68" s="34">
        <v>1399477.56</v>
      </c>
      <c r="L68" s="34">
        <v>1267942.78</v>
      </c>
      <c r="M68" s="34">
        <v>1311965.54</v>
      </c>
      <c r="N68" s="5">
        <f t="shared" si="1"/>
        <v>14633520.300000001</v>
      </c>
    </row>
    <row r="69" spans="1:14">
      <c r="A69" t="s">
        <v>121</v>
      </c>
      <c r="B69" s="34">
        <v>5306785.12</v>
      </c>
      <c r="C69" s="34">
        <v>5144525.4800000004</v>
      </c>
      <c r="D69" s="34">
        <v>4880428.93</v>
      </c>
      <c r="E69" s="36">
        <v>4647530.04</v>
      </c>
      <c r="F69" s="34">
        <v>5526616.5800000001</v>
      </c>
      <c r="G69" s="34">
        <v>5894948.3200000003</v>
      </c>
      <c r="H69" s="34">
        <v>6771743.0700000003</v>
      </c>
      <c r="I69" s="34">
        <v>6221523.8099999996</v>
      </c>
      <c r="J69" s="34">
        <v>6386161.4199999999</v>
      </c>
      <c r="K69" s="34">
        <v>7378040.75</v>
      </c>
      <c r="L69" s="34">
        <v>6173955.71</v>
      </c>
      <c r="M69" s="34">
        <v>5676112.0800000001</v>
      </c>
      <c r="N69" s="5">
        <f t="shared" si="1"/>
        <v>70008371.310000002</v>
      </c>
    </row>
    <row r="70" spans="1:14">
      <c r="A70" t="s">
        <v>122</v>
      </c>
      <c r="B70" s="34">
        <v>5211078.99</v>
      </c>
      <c r="C70" s="34">
        <v>4997803.9000000004</v>
      </c>
      <c r="D70" s="34">
        <v>4932574.41</v>
      </c>
      <c r="E70" s="36">
        <v>4840169.2300000004</v>
      </c>
      <c r="F70" s="34">
        <v>5283738.5999999996</v>
      </c>
      <c r="G70" s="34">
        <v>5489149.2000000002</v>
      </c>
      <c r="H70" s="34">
        <v>6409321.9000000004</v>
      </c>
      <c r="I70" s="34">
        <v>5191426.5199999996</v>
      </c>
      <c r="J70" s="34">
        <v>5184254.07</v>
      </c>
      <c r="K70" s="34">
        <v>5801662.6299999999</v>
      </c>
      <c r="L70" s="34">
        <v>5333420.74</v>
      </c>
      <c r="M70" s="34">
        <v>5300464.1399999997</v>
      </c>
      <c r="N70" s="5">
        <f t="shared" si="1"/>
        <v>63975064.330000006</v>
      </c>
    </row>
    <row r="71" spans="1:14">
      <c r="A71" t="s">
        <v>59</v>
      </c>
      <c r="B71" s="34">
        <v>924979.18</v>
      </c>
      <c r="C71" s="34">
        <v>886163.5</v>
      </c>
      <c r="D71" s="34">
        <v>861438.04</v>
      </c>
      <c r="E71" s="36">
        <v>885740.46</v>
      </c>
      <c r="F71" s="34">
        <v>1020972.12</v>
      </c>
      <c r="G71" s="34">
        <v>1049151.6100000001</v>
      </c>
      <c r="H71" s="34">
        <v>1117150.27</v>
      </c>
      <c r="I71" s="34">
        <v>1103386.43</v>
      </c>
      <c r="J71" s="34">
        <v>1168233.3799999999</v>
      </c>
      <c r="K71" s="34">
        <v>1279690.6499999999</v>
      </c>
      <c r="L71" s="34">
        <v>1112016.6599999999</v>
      </c>
      <c r="M71" s="34">
        <v>983300.65</v>
      </c>
      <c r="N71" s="5">
        <f t="shared" si="1"/>
        <v>12392222.949999999</v>
      </c>
    </row>
    <row r="72" spans="1:14">
      <c r="A72" t="s">
        <v>123</v>
      </c>
      <c r="B72" s="34">
        <v>304459.28000000003</v>
      </c>
      <c r="C72" s="34">
        <v>273622.49</v>
      </c>
      <c r="D72" s="34">
        <v>291671.99</v>
      </c>
      <c r="E72" s="36">
        <v>306916.57</v>
      </c>
      <c r="F72" s="34">
        <v>295871.28000000003</v>
      </c>
      <c r="G72" s="34">
        <v>292849.53999999998</v>
      </c>
      <c r="H72" s="34">
        <v>311464.09999999998</v>
      </c>
      <c r="I72" s="34">
        <v>257056.25</v>
      </c>
      <c r="J72" s="34">
        <v>290314.02</v>
      </c>
      <c r="K72" s="34">
        <v>384644.9</v>
      </c>
      <c r="L72" s="34">
        <v>297235.19</v>
      </c>
      <c r="M72" s="34">
        <v>326242.45</v>
      </c>
      <c r="N72" s="5">
        <f t="shared" si="1"/>
        <v>3632348.06</v>
      </c>
    </row>
    <row r="73" spans="1:14">
      <c r="A73" t="s">
        <v>61</v>
      </c>
      <c r="B73" s="34">
        <v>176335.8</v>
      </c>
      <c r="C73" s="34">
        <v>172316.87</v>
      </c>
      <c r="D73" s="34">
        <v>146244.5</v>
      </c>
      <c r="E73" s="36">
        <v>152215.45000000001</v>
      </c>
      <c r="F73" s="34">
        <v>147651.06</v>
      </c>
      <c r="G73" s="34">
        <v>196027</v>
      </c>
      <c r="H73" s="34">
        <v>156793.99</v>
      </c>
      <c r="I73" s="34">
        <v>133501.69</v>
      </c>
      <c r="J73" s="34">
        <v>167707.64000000001</v>
      </c>
      <c r="K73" s="34">
        <v>205737.85</v>
      </c>
      <c r="L73" s="34">
        <v>170097.68</v>
      </c>
      <c r="M73" s="34">
        <v>189812.7</v>
      </c>
      <c r="N73" s="5">
        <f t="shared" si="1"/>
        <v>2014442.23</v>
      </c>
    </row>
    <row r="74" spans="1:14">
      <c r="A74" t="s">
        <v>62</v>
      </c>
      <c r="B74" s="34">
        <v>48743.89</v>
      </c>
      <c r="C74" s="34">
        <v>45190.62</v>
      </c>
      <c r="D74" s="34">
        <v>44499.38</v>
      </c>
      <c r="E74" s="36">
        <v>45987.98</v>
      </c>
      <c r="F74" s="34">
        <v>42745.05</v>
      </c>
      <c r="G74" s="34">
        <v>42764.34</v>
      </c>
      <c r="H74" s="34">
        <v>45960.54</v>
      </c>
      <c r="I74" s="34">
        <v>41189.129999999997</v>
      </c>
      <c r="J74" s="34">
        <v>42803.19</v>
      </c>
      <c r="K74" s="34">
        <v>52137.99</v>
      </c>
      <c r="L74" s="34">
        <v>46337.46</v>
      </c>
      <c r="M74" s="34">
        <v>44478.46</v>
      </c>
      <c r="N74" s="5">
        <f t="shared" si="1"/>
        <v>542838.03</v>
      </c>
    </row>
    <row r="75" spans="1:14">
      <c r="A75" t="s">
        <v>124</v>
      </c>
      <c r="B75" s="34">
        <v>3054624.92</v>
      </c>
      <c r="C75" s="34">
        <v>3040759</v>
      </c>
      <c r="D75" s="34">
        <v>2705508.35</v>
      </c>
      <c r="E75" s="36">
        <v>2590949.0099999998</v>
      </c>
      <c r="F75" s="34">
        <v>2878649.53</v>
      </c>
      <c r="G75" s="34">
        <v>2944024.26</v>
      </c>
      <c r="H75" s="34">
        <v>3308941.34</v>
      </c>
      <c r="I75" s="34">
        <v>3053046.1</v>
      </c>
      <c r="J75" s="34">
        <v>3189916.46</v>
      </c>
      <c r="K75" s="34">
        <v>3645782.08</v>
      </c>
      <c r="L75" s="34">
        <v>3117263.77</v>
      </c>
      <c r="M75" s="34">
        <v>3014243.71</v>
      </c>
      <c r="N75" s="5">
        <f t="shared" si="1"/>
        <v>36543708.530000001</v>
      </c>
    </row>
    <row r="76" spans="1:14">
      <c r="A76" t="s">
        <v>125</v>
      </c>
      <c r="B76" s="34">
        <v>155978.76</v>
      </c>
      <c r="C76" s="34">
        <v>153512.25</v>
      </c>
      <c r="D76" s="34">
        <v>141838.28</v>
      </c>
      <c r="E76" s="36">
        <v>146786.48000000001</v>
      </c>
      <c r="F76" s="34">
        <v>142159.15</v>
      </c>
      <c r="G76" s="34">
        <v>146567.62</v>
      </c>
      <c r="H76" s="34">
        <v>157298.5</v>
      </c>
      <c r="I76" s="34">
        <v>125440.95</v>
      </c>
      <c r="J76" s="34">
        <v>157143.24</v>
      </c>
      <c r="K76" s="34">
        <v>176081.13</v>
      </c>
      <c r="L76" s="34">
        <v>156094.85999999999</v>
      </c>
      <c r="M76" s="34">
        <v>157104.28</v>
      </c>
      <c r="N76" s="5">
        <f t="shared" si="1"/>
        <v>1816005.4999999998</v>
      </c>
    </row>
    <row r="77" spans="1:14">
      <c r="A77" t="s">
        <v>126</v>
      </c>
      <c r="B77" s="34">
        <v>2839660.15</v>
      </c>
      <c r="C77" s="34">
        <v>2951535.94</v>
      </c>
      <c r="D77" s="34">
        <v>1795729.98</v>
      </c>
      <c r="E77" s="36">
        <v>1592198.46</v>
      </c>
      <c r="F77" s="34">
        <v>1522649.04</v>
      </c>
      <c r="G77" s="34">
        <v>1256366.47</v>
      </c>
      <c r="H77" s="34">
        <v>1203803.8600000001</v>
      </c>
      <c r="I77" s="34">
        <v>1047793.12</v>
      </c>
      <c r="J77" s="34">
        <v>1263430.47</v>
      </c>
      <c r="K77" s="34">
        <v>2087634.41</v>
      </c>
      <c r="L77" s="34">
        <v>1876898.48</v>
      </c>
      <c r="M77" s="34">
        <v>2224807.54</v>
      </c>
      <c r="N77" s="5">
        <f>SUM(B77:M77)</f>
        <v>21662507.919999998</v>
      </c>
    </row>
    <row r="78" spans="1:14">
      <c r="A78" t="s">
        <v>66</v>
      </c>
      <c r="B78" s="34">
        <v>126687.94</v>
      </c>
      <c r="C78" s="34">
        <v>130981.68</v>
      </c>
      <c r="D78" s="34">
        <v>111696.64</v>
      </c>
      <c r="E78" s="36">
        <v>126641.4</v>
      </c>
      <c r="F78" s="34">
        <v>119665.63</v>
      </c>
      <c r="G78" s="34">
        <v>125718.5</v>
      </c>
      <c r="H78" s="34">
        <v>135393.31</v>
      </c>
      <c r="I78" s="34">
        <v>102261.98</v>
      </c>
      <c r="J78" s="34">
        <v>126418.57</v>
      </c>
      <c r="K78" s="34">
        <v>150024.17000000001</v>
      </c>
      <c r="L78" s="34">
        <v>124992.71</v>
      </c>
      <c r="M78" s="34">
        <v>125009.49</v>
      </c>
      <c r="N78" s="5">
        <f>SUM(B78:M78)</f>
        <v>1505492.02</v>
      </c>
    </row>
    <row r="79" spans="1:14">
      <c r="A79" t="s">
        <v>127</v>
      </c>
      <c r="B79" s="34">
        <v>22855093.529999997</v>
      </c>
      <c r="C79" s="34">
        <v>21282362.150000002</v>
      </c>
      <c r="D79" s="34">
        <v>20857495.93</v>
      </c>
      <c r="E79" s="34">
        <v>21220744.359999999</v>
      </c>
      <c r="F79" s="34">
        <v>22817144.989999998</v>
      </c>
      <c r="G79" s="34">
        <v>27087460.830000002</v>
      </c>
      <c r="H79" s="34">
        <v>29498258.57</v>
      </c>
      <c r="I79" s="34">
        <v>23690605.790000003</v>
      </c>
      <c r="J79" s="34">
        <v>21984976.300000001</v>
      </c>
      <c r="K79" s="34">
        <v>24955650.870000001</v>
      </c>
      <c r="L79" s="34">
        <v>23840296.59</v>
      </c>
      <c r="M79" s="34">
        <v>23864447.560000002</v>
      </c>
      <c r="N79" s="5">
        <f>SUM(B79:M79)</f>
        <v>283954537.47000003</v>
      </c>
    </row>
    <row r="80" spans="1:14">
      <c r="A80" t="s">
        <v>1</v>
      </c>
      <c r="E80" s="34"/>
      <c r="F80" s="33"/>
      <c r="J80" s="33"/>
      <c r="L80" s="33"/>
    </row>
    <row r="81" spans="1:14">
      <c r="A81" t="s">
        <v>68</v>
      </c>
      <c r="B81" s="5">
        <f>SUM(B12:B79)</f>
        <v>232958482.55000004</v>
      </c>
      <c r="C81" s="5">
        <f t="shared" ref="C81:M81" si="2">SUM(C12:C79)</f>
        <v>228708113.49999997</v>
      </c>
      <c r="D81" s="5">
        <f t="shared" si="2"/>
        <v>215158951.59</v>
      </c>
      <c r="E81" s="5">
        <f t="shared" si="2"/>
        <v>207804888.82999998</v>
      </c>
      <c r="F81" s="5">
        <f t="shared" si="2"/>
        <v>232131825.1500001</v>
      </c>
      <c r="G81" s="5">
        <f t="shared" si="2"/>
        <v>245870222.73999998</v>
      </c>
      <c r="H81" s="5">
        <f t="shared" si="2"/>
        <v>279366757.50000006</v>
      </c>
      <c r="I81" s="5">
        <f t="shared" si="2"/>
        <v>237769157.63999999</v>
      </c>
      <c r="J81" s="5">
        <f t="shared" si="2"/>
        <v>239957724.25999993</v>
      </c>
      <c r="K81" s="5">
        <f t="shared" si="2"/>
        <v>276165490.66999996</v>
      </c>
      <c r="L81" s="5">
        <f t="shared" si="2"/>
        <v>245671590.19000003</v>
      </c>
      <c r="M81" s="5">
        <f t="shared" si="2"/>
        <v>238751568.97999999</v>
      </c>
      <c r="N81" s="5">
        <f>SUM(B81:M81)</f>
        <v>2880314773.5999999</v>
      </c>
    </row>
    <row r="83" spans="1:14">
      <c r="L83" s="33"/>
    </row>
  </sheetData>
  <mergeCells count="5">
    <mergeCell ref="A7:N7"/>
    <mergeCell ref="A3:N3"/>
    <mergeCell ref="A5:N5"/>
    <mergeCell ref="A6:N6"/>
    <mergeCell ref="A4:N4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25"/>
  </sheetPr>
  <dimension ref="A1:T181"/>
  <sheetViews>
    <sheetView tabSelected="1" workbookViewId="0">
      <pane xSplit="1" ySplit="10" topLeftCell="B41" activePane="bottomRight" state="frozen"/>
      <selection pane="topRight" activeCell="B1" sqref="B1"/>
      <selection pane="bottomLeft" activeCell="A11" sqref="A11"/>
      <selection pane="bottomRight" activeCell="Q58" sqref="Q58"/>
    </sheetView>
  </sheetViews>
  <sheetFormatPr defaultRowHeight="12.75"/>
  <cols>
    <col min="1" max="1" width="16.1640625" bestFit="1" customWidth="1"/>
    <col min="2" max="4" width="10.1640625" customWidth="1"/>
    <col min="5" max="9" width="10.1640625" bestFit="1" customWidth="1"/>
    <col min="10" max="11" width="11.1640625" bestFit="1" customWidth="1"/>
    <col min="12" max="12" width="10.1640625" style="29" bestFit="1" customWidth="1"/>
    <col min="13" max="13" width="10.1640625" bestFit="1" customWidth="1"/>
    <col min="14" max="14" width="11.1640625" bestFit="1" customWidth="1"/>
    <col min="16" max="16" width="14.1640625" bestFit="1" customWidth="1"/>
  </cols>
  <sheetData>
    <row r="1" spans="1:16">
      <c r="A1" t="str">
        <f>'SFY1718'!A1</f>
        <v>VALIDATED TAX RECEIPTS DATA FOR:  JULY, 2017 thru June, 2018</v>
      </c>
      <c r="N1" t="s">
        <v>89</v>
      </c>
    </row>
    <row r="3" spans="1:16">
      <c r="A3" s="44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6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>
      <c r="A6" s="44" t="s">
        <v>135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6">
      <c r="A7" s="44" t="s">
        <v>132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6">
      <c r="A8" s="37"/>
      <c r="B8" s="37"/>
      <c r="C8" s="6"/>
      <c r="N8" s="5"/>
    </row>
    <row r="9" spans="1:16">
      <c r="A9" s="37"/>
      <c r="B9" s="38">
        <f>'Local Option Sales Tax Coll'!B9</f>
        <v>42917</v>
      </c>
      <c r="C9" s="38">
        <f>'Local Option Sales Tax Coll'!C9</f>
        <v>42948</v>
      </c>
      <c r="D9" s="1">
        <f>'Local Option Sales Tax Coll'!D9</f>
        <v>42979</v>
      </c>
      <c r="E9" s="1">
        <f>'Local Option Sales Tax Coll'!E9</f>
        <v>43009</v>
      </c>
      <c r="F9" s="1">
        <f>'Local Option Sales Tax Coll'!F9</f>
        <v>43040</v>
      </c>
      <c r="G9" s="1">
        <f>'Local Option Sales Tax Coll'!G9</f>
        <v>43070</v>
      </c>
      <c r="H9" s="1">
        <f>'Local Option Sales Tax Coll'!H9</f>
        <v>43101</v>
      </c>
      <c r="I9" s="1">
        <f>'Local Option Sales Tax Coll'!I9</f>
        <v>43132</v>
      </c>
      <c r="J9" s="1">
        <f>'Local Option Sales Tax Coll'!J9</f>
        <v>43160</v>
      </c>
      <c r="K9" s="1">
        <f>'Local Option Sales Tax Coll'!K9</f>
        <v>43191</v>
      </c>
      <c r="L9" s="1">
        <f>'Local Option Sales Tax Coll'!L9</f>
        <v>43221</v>
      </c>
      <c r="M9" s="1">
        <f>'Local Option Sales Tax Coll'!M9</f>
        <v>43252</v>
      </c>
      <c r="N9" s="31" t="str">
        <f>'Local Option Sales Tax Coll'!N9</f>
        <v>SFY17-18</v>
      </c>
    </row>
    <row r="10" spans="1:16">
      <c r="A10" t="s">
        <v>0</v>
      </c>
      <c r="B10" s="2"/>
      <c r="C10" s="39"/>
      <c r="D10" s="39"/>
      <c r="E10" s="2"/>
      <c r="F10" s="2"/>
      <c r="G10" s="2"/>
      <c r="H10" s="2"/>
      <c r="I10" s="2"/>
      <c r="J10" s="2"/>
      <c r="K10" s="2"/>
      <c r="L10" s="30"/>
      <c r="M10" s="2"/>
      <c r="N10" s="5"/>
    </row>
    <row r="11" spans="1:16">
      <c r="A11" t="s">
        <v>1</v>
      </c>
    </row>
    <row r="12" spans="1:16">
      <c r="A12" t="s">
        <v>2</v>
      </c>
      <c r="B12" s="5">
        <v>386411.33</v>
      </c>
      <c r="C12" s="6">
        <v>355685.24</v>
      </c>
      <c r="D12" s="6">
        <v>419938.92</v>
      </c>
      <c r="E12" s="6">
        <v>499031.95</v>
      </c>
      <c r="F12" s="6">
        <v>606527.87</v>
      </c>
      <c r="G12" s="6">
        <v>449328.94</v>
      </c>
      <c r="H12" s="25">
        <v>374018.59</v>
      </c>
      <c r="I12" s="6">
        <v>386276.27</v>
      </c>
      <c r="J12" s="6">
        <v>413808.13</v>
      </c>
      <c r="K12" s="6">
        <v>629992.88</v>
      </c>
      <c r="L12" s="25">
        <v>444532.29</v>
      </c>
      <c r="M12" s="6">
        <v>469570.54</v>
      </c>
      <c r="N12" s="5">
        <f>SUM(B12:M12)</f>
        <v>5435122.9500000002</v>
      </c>
      <c r="O12" s="6"/>
      <c r="P12" s="6"/>
    </row>
    <row r="13" spans="1:16">
      <c r="A13" t="s">
        <v>3</v>
      </c>
      <c r="B13" s="6">
        <v>3467.95</v>
      </c>
      <c r="C13" s="6">
        <v>3381.49</v>
      </c>
      <c r="D13" s="6">
        <v>5865.44</v>
      </c>
      <c r="E13" s="6">
        <v>5459.95</v>
      </c>
      <c r="F13" s="6">
        <v>4196.29</v>
      </c>
      <c r="G13" s="6">
        <v>3487.62</v>
      </c>
      <c r="H13" s="6">
        <v>4063.54</v>
      </c>
      <c r="I13" s="6">
        <v>4864</v>
      </c>
      <c r="J13" s="6">
        <v>5644.18</v>
      </c>
      <c r="K13" s="6">
        <v>4829.16</v>
      </c>
      <c r="L13" s="6">
        <v>4284.3500000000004</v>
      </c>
      <c r="M13" s="6">
        <v>4247.79</v>
      </c>
      <c r="N13" s="5">
        <f t="shared" ref="N13:N76" si="0">SUM(B13:M13)</f>
        <v>53791.759999999995</v>
      </c>
      <c r="O13" s="6"/>
      <c r="P13" s="6"/>
    </row>
    <row r="14" spans="1:16">
      <c r="A14" t="s">
        <v>4</v>
      </c>
      <c r="B14" s="6">
        <v>5360547.0199999996</v>
      </c>
      <c r="C14" s="6">
        <v>2077981.04</v>
      </c>
      <c r="D14" s="6">
        <v>1783004.93</v>
      </c>
      <c r="E14" s="6">
        <v>1431494.37</v>
      </c>
      <c r="F14" s="6">
        <v>680865.18</v>
      </c>
      <c r="G14" s="6">
        <v>552832.97</v>
      </c>
      <c r="H14" s="6">
        <v>601819.54</v>
      </c>
      <c r="I14" s="6">
        <v>916344.94</v>
      </c>
      <c r="J14" s="6">
        <v>1987791.6</v>
      </c>
      <c r="K14" s="6">
        <v>1906959.38</v>
      </c>
      <c r="L14" s="6">
        <v>2489889.2200000002</v>
      </c>
      <c r="M14" s="6">
        <v>4642875.42</v>
      </c>
      <c r="N14" s="5">
        <f t="shared" si="0"/>
        <v>24432405.609999999</v>
      </c>
      <c r="O14" s="6"/>
      <c r="P14" s="6"/>
    </row>
    <row r="15" spans="1:16">
      <c r="A15" t="s">
        <v>5</v>
      </c>
      <c r="B15" s="6">
        <v>10684.69</v>
      </c>
      <c r="C15" s="6">
        <v>9599.3700000000008</v>
      </c>
      <c r="D15" s="6">
        <v>11657.46</v>
      </c>
      <c r="E15" s="6">
        <v>13451.72</v>
      </c>
      <c r="F15" s="6">
        <v>16139.01</v>
      </c>
      <c r="G15" s="26">
        <v>19888.75</v>
      </c>
      <c r="H15" s="6">
        <v>15072.77</v>
      </c>
      <c r="I15" s="6">
        <v>14516.13</v>
      </c>
      <c r="J15" s="6">
        <v>14729.78</v>
      </c>
      <c r="K15" s="6">
        <v>19062.55</v>
      </c>
      <c r="L15" s="6">
        <v>14041.87</v>
      </c>
      <c r="M15" s="6">
        <v>12842.4</v>
      </c>
      <c r="N15" s="5">
        <f t="shared" si="0"/>
        <v>171686.5</v>
      </c>
      <c r="O15" s="6"/>
      <c r="P15" s="6"/>
    </row>
    <row r="16" spans="1:16">
      <c r="A16" t="s">
        <v>6</v>
      </c>
      <c r="B16" s="6">
        <v>1150343.6200000001</v>
      </c>
      <c r="C16" s="6">
        <v>1233418.04</v>
      </c>
      <c r="D16" s="6">
        <v>914463.98</v>
      </c>
      <c r="E16" s="6">
        <v>835743.79</v>
      </c>
      <c r="F16" s="6">
        <v>1067273.93</v>
      </c>
      <c r="G16" s="6">
        <v>1070381.33</v>
      </c>
      <c r="H16" s="6">
        <v>1269189.57</v>
      </c>
      <c r="I16" s="6">
        <v>1531053.9</v>
      </c>
      <c r="J16" s="6">
        <v>1924391.65</v>
      </c>
      <c r="K16" s="6">
        <v>1377310.78</v>
      </c>
      <c r="L16" s="6">
        <v>1112082.98</v>
      </c>
      <c r="M16" s="6">
        <v>1294055.94</v>
      </c>
      <c r="N16" s="5">
        <f t="shared" si="0"/>
        <v>14779709.51</v>
      </c>
      <c r="O16" s="6"/>
      <c r="P16" s="6"/>
    </row>
    <row r="17" spans="1:20">
      <c r="A17" t="s">
        <v>7</v>
      </c>
      <c r="B17" s="6">
        <v>4756496.5599999996</v>
      </c>
      <c r="C17" s="6">
        <v>4090849.34</v>
      </c>
      <c r="D17" s="6">
        <v>3472775.92</v>
      </c>
      <c r="E17" s="6">
        <v>4852690.47</v>
      </c>
      <c r="F17" s="6">
        <v>5627865.79</v>
      </c>
      <c r="G17" s="6">
        <v>6273779.0999999996</v>
      </c>
      <c r="H17" s="6">
        <v>8961919.7100000009</v>
      </c>
      <c r="I17" s="6">
        <v>9949163.9299999997</v>
      </c>
      <c r="J17" s="6">
        <v>11474604.5</v>
      </c>
      <c r="K17" s="6">
        <v>8186075.0800000001</v>
      </c>
      <c r="L17" s="6">
        <v>6203360.3200000003</v>
      </c>
      <c r="M17" s="6">
        <v>5748022.2300000004</v>
      </c>
      <c r="N17" s="5">
        <f t="shared" si="0"/>
        <v>79597602.950000003</v>
      </c>
      <c r="O17" s="6"/>
      <c r="P17" s="6"/>
    </row>
    <row r="18" spans="1:20">
      <c r="A18" s="29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0</v>
      </c>
      <c r="N18" s="5">
        <f t="shared" si="0"/>
        <v>0</v>
      </c>
      <c r="O18" s="6"/>
      <c r="P18" s="6"/>
    </row>
    <row r="19" spans="1:20">
      <c r="A19" t="s">
        <v>9</v>
      </c>
      <c r="B19" s="5">
        <v>295578.95</v>
      </c>
      <c r="C19" s="6">
        <v>258843.79</v>
      </c>
      <c r="D19" s="6">
        <v>139296.72</v>
      </c>
      <c r="E19" s="6">
        <v>247461.36</v>
      </c>
      <c r="F19" s="6">
        <v>204629.1</v>
      </c>
      <c r="G19" s="6">
        <v>189538.72</v>
      </c>
      <c r="H19" s="6">
        <v>316367.03399999999</v>
      </c>
      <c r="I19" s="6">
        <v>499757.14</v>
      </c>
      <c r="J19" s="6">
        <v>534991.86</v>
      </c>
      <c r="K19" s="6">
        <v>957411.97</v>
      </c>
      <c r="L19" s="6">
        <v>297354.43</v>
      </c>
      <c r="M19" s="6">
        <v>211546.84</v>
      </c>
      <c r="N19" s="5">
        <f t="shared" si="0"/>
        <v>4152777.9139999994</v>
      </c>
      <c r="O19" s="6"/>
      <c r="P19" s="6"/>
    </row>
    <row r="20" spans="1:20">
      <c r="A20" t="s">
        <v>96</v>
      </c>
      <c r="B20" s="6">
        <v>138703.76999999999</v>
      </c>
      <c r="C20" s="6">
        <v>207178.23</v>
      </c>
      <c r="D20" s="6">
        <v>143120.26999999999</v>
      </c>
      <c r="E20" s="6">
        <v>119840.89</v>
      </c>
      <c r="F20" s="6">
        <v>132549.96</v>
      </c>
      <c r="G20" s="6">
        <v>130568</v>
      </c>
      <c r="H20" s="6">
        <v>135082.96</v>
      </c>
      <c r="I20" s="6">
        <v>165111.9</v>
      </c>
      <c r="J20" s="6">
        <v>194580.65</v>
      </c>
      <c r="K20" s="6">
        <v>220273.52</v>
      </c>
      <c r="L20" s="6">
        <v>157193.60999999999</v>
      </c>
      <c r="M20" s="6">
        <v>137012.76</v>
      </c>
      <c r="N20" s="5">
        <f t="shared" si="0"/>
        <v>1881216.5199999998</v>
      </c>
      <c r="O20" s="6"/>
      <c r="P20" s="6"/>
    </row>
    <row r="21" spans="1:20">
      <c r="A21" t="s">
        <v>10</v>
      </c>
      <c r="B21" s="6">
        <v>50108.11</v>
      </c>
      <c r="C21" s="6">
        <v>50137.55</v>
      </c>
      <c r="D21" s="6">
        <v>47771.03</v>
      </c>
      <c r="E21" s="6">
        <v>57449.31</v>
      </c>
      <c r="F21" s="6">
        <v>61564.14</v>
      </c>
      <c r="G21" s="6">
        <v>55193.78</v>
      </c>
      <c r="H21" s="6">
        <v>82407.210000000006</v>
      </c>
      <c r="I21" s="6">
        <v>90335.57</v>
      </c>
      <c r="J21" s="6">
        <v>94487.05</v>
      </c>
      <c r="K21" s="6">
        <v>103141.01</v>
      </c>
      <c r="L21" s="6">
        <v>97002.58</v>
      </c>
      <c r="M21" s="6">
        <v>96257.9</v>
      </c>
      <c r="N21" s="5">
        <f t="shared" si="0"/>
        <v>885855.24000000011</v>
      </c>
      <c r="O21" s="6"/>
      <c r="P21" s="6"/>
    </row>
    <row r="22" spans="1:20">
      <c r="A22" t="s">
        <v>11</v>
      </c>
      <c r="B22" s="5">
        <v>1067731.3700000001</v>
      </c>
      <c r="C22" s="6">
        <v>1173528.03</v>
      </c>
      <c r="D22" s="6">
        <v>785187.1</v>
      </c>
      <c r="E22" s="6">
        <v>848878.5</v>
      </c>
      <c r="F22" s="6">
        <v>1237470.3500000001</v>
      </c>
      <c r="G22" s="6">
        <v>1639301.48</v>
      </c>
      <c r="H22" s="6">
        <v>2628799.0499999998</v>
      </c>
      <c r="I22" s="6">
        <v>3766713.58</v>
      </c>
      <c r="J22" s="6">
        <v>3929420.45</v>
      </c>
      <c r="K22" s="6">
        <v>5697198.1299999999</v>
      </c>
      <c r="L22" s="6">
        <v>2756471.28</v>
      </c>
      <c r="M22" s="6">
        <v>1684231.98</v>
      </c>
      <c r="N22" s="5">
        <f t="shared" si="0"/>
        <v>27214931.300000001</v>
      </c>
      <c r="O22" s="6"/>
      <c r="P22" s="6"/>
      <c r="R22" s="8"/>
      <c r="T22" s="5"/>
    </row>
    <row r="23" spans="1:20">
      <c r="A23" t="s">
        <v>12</v>
      </c>
      <c r="B23" s="6">
        <v>128423.63</v>
      </c>
      <c r="C23" s="6">
        <v>111884.97</v>
      </c>
      <c r="D23" s="6">
        <v>94626.8</v>
      </c>
      <c r="E23" s="6">
        <v>158499.79</v>
      </c>
      <c r="F23" s="6">
        <v>148118.39000000001</v>
      </c>
      <c r="G23" s="6">
        <v>129528</v>
      </c>
      <c r="H23" s="6">
        <v>117881.15</v>
      </c>
      <c r="I23" s="6">
        <v>123650.49</v>
      </c>
      <c r="J23" s="6">
        <v>131526.96</v>
      </c>
      <c r="K23" s="25">
        <v>156160.18</v>
      </c>
      <c r="L23" s="6">
        <v>130872.61</v>
      </c>
      <c r="M23" s="6">
        <v>126703.03999999999</v>
      </c>
      <c r="N23" s="5">
        <f t="shared" si="0"/>
        <v>1557876.0100000002</v>
      </c>
      <c r="O23" s="6"/>
      <c r="P23" s="6"/>
      <c r="R23" s="8"/>
      <c r="T23" s="5"/>
    </row>
    <row r="24" spans="1:20">
      <c r="A24" s="3" t="s">
        <v>128</v>
      </c>
      <c r="B24" s="6">
        <v>2672998.25</v>
      </c>
      <c r="C24" s="6">
        <v>3128951.77</v>
      </c>
      <c r="D24" s="6">
        <v>2644187.0600000015</v>
      </c>
      <c r="E24" s="6">
        <v>2683192.5499999998</v>
      </c>
      <c r="F24" s="6">
        <v>3284349.98</v>
      </c>
      <c r="G24" s="6">
        <v>3845864.57</v>
      </c>
      <c r="H24" s="6">
        <v>4106216.64</v>
      </c>
      <c r="I24" s="6">
        <v>5156592.51</v>
      </c>
      <c r="J24" s="6">
        <v>5168998.49</v>
      </c>
      <c r="K24" s="6">
        <v>5781159.3099999996</v>
      </c>
      <c r="L24" s="6">
        <v>4092140.67</v>
      </c>
      <c r="M24" s="6">
        <v>3630171.71</v>
      </c>
      <c r="N24" s="5">
        <f t="shared" si="0"/>
        <v>46194823.510000013</v>
      </c>
      <c r="O24" s="6"/>
      <c r="P24" s="6"/>
      <c r="R24" s="8"/>
      <c r="T24" s="5"/>
    </row>
    <row r="25" spans="1:20">
      <c r="A25" t="s">
        <v>13</v>
      </c>
      <c r="B25" s="6">
        <v>4771.78</v>
      </c>
      <c r="C25" s="6">
        <v>4974.33</v>
      </c>
      <c r="D25" s="6">
        <v>5488.73</v>
      </c>
      <c r="E25" s="6">
        <v>7777.3</v>
      </c>
      <c r="F25" s="6">
        <v>7001.81</v>
      </c>
      <c r="G25" s="6">
        <v>5981.74</v>
      </c>
      <c r="H25" s="6">
        <v>6836.41</v>
      </c>
      <c r="I25" s="6">
        <v>7212.13</v>
      </c>
      <c r="J25" s="6">
        <v>10431.780000000001</v>
      </c>
      <c r="K25" s="6">
        <v>12105.67</v>
      </c>
      <c r="L25" s="6">
        <v>5814.54</v>
      </c>
      <c r="M25" s="6">
        <v>5539.61</v>
      </c>
      <c r="N25" s="5">
        <f t="shared" si="0"/>
        <v>83935.83</v>
      </c>
      <c r="O25" s="6"/>
      <c r="P25" s="6"/>
      <c r="R25" s="8"/>
      <c r="T25" s="5"/>
    </row>
    <row r="26" spans="1:20">
      <c r="A26" t="s">
        <v>14</v>
      </c>
      <c r="B26" s="6">
        <v>4329.22</v>
      </c>
      <c r="C26" s="6">
        <v>5920.95</v>
      </c>
      <c r="D26" s="6">
        <v>4493.1400000000003</v>
      </c>
      <c r="E26" s="6">
        <v>5302.35</v>
      </c>
      <c r="F26" s="6">
        <v>5298.3</v>
      </c>
      <c r="G26" s="6">
        <v>5370.24</v>
      </c>
      <c r="H26" s="6">
        <v>3399.92</v>
      </c>
      <c r="I26" s="6">
        <v>5861.3</v>
      </c>
      <c r="J26" s="6">
        <v>6139.1</v>
      </c>
      <c r="K26" s="6">
        <v>6262.55</v>
      </c>
      <c r="L26" s="6">
        <v>5462.26</v>
      </c>
      <c r="M26" s="6">
        <v>6045.08</v>
      </c>
      <c r="N26" s="5">
        <f t="shared" si="0"/>
        <v>63884.410000000011</v>
      </c>
      <c r="O26" s="6"/>
      <c r="P26" s="6"/>
      <c r="R26" s="8"/>
      <c r="T26" s="5"/>
    </row>
    <row r="27" spans="1:20">
      <c r="A27" t="s">
        <v>15</v>
      </c>
      <c r="B27" s="6">
        <v>1440404.3399999999</v>
      </c>
      <c r="C27" s="6">
        <v>1233840.6666666665</v>
      </c>
      <c r="D27" s="6">
        <v>1349583.7866666666</v>
      </c>
      <c r="E27" s="6">
        <f>1930413.79/6*4</f>
        <v>1286942.5266666666</v>
      </c>
      <c r="F27" s="6">
        <f>2313718.61/6*4</f>
        <v>1542479.0733333332</v>
      </c>
      <c r="G27" s="6">
        <f>1826640.16/6*4</f>
        <v>1217760.1066666667</v>
      </c>
      <c r="H27" s="6">
        <f>2013321.13/6*4</f>
        <v>1342214.0866666667</v>
      </c>
      <c r="I27" s="6">
        <f>2148202.43/6*4</f>
        <v>1432134.9533333334</v>
      </c>
      <c r="J27" s="6">
        <f>2438745.06/6*4</f>
        <v>1625830.04</v>
      </c>
      <c r="K27" s="6">
        <f>2383680.23/6*4</f>
        <v>1589120.1533333333</v>
      </c>
      <c r="L27" s="6">
        <f>2381707.43/6*4</f>
        <v>1587804.9533333334</v>
      </c>
      <c r="M27" s="6">
        <f>2169865.41/6*4</f>
        <v>1446576.9400000002</v>
      </c>
      <c r="N27" s="5">
        <f t="shared" si="0"/>
        <v>17094691.626666665</v>
      </c>
      <c r="O27" s="6"/>
      <c r="P27" s="6"/>
      <c r="R27" s="8"/>
      <c r="T27" s="5"/>
    </row>
    <row r="28" spans="1:20">
      <c r="A28" t="s">
        <v>16</v>
      </c>
      <c r="B28" s="6">
        <v>1479755.53</v>
      </c>
      <c r="C28" s="6">
        <v>1979352.3</v>
      </c>
      <c r="D28" s="6">
        <v>967487.93</v>
      </c>
      <c r="E28" s="6">
        <v>851776.43</v>
      </c>
      <c r="F28" s="6">
        <v>680297.93</v>
      </c>
      <c r="G28" s="6">
        <v>510404.53</v>
      </c>
      <c r="H28" s="6">
        <v>453911.91</v>
      </c>
      <c r="I28" s="6">
        <v>417058.01</v>
      </c>
      <c r="J28" s="6">
        <v>524738.53</v>
      </c>
      <c r="K28" s="6">
        <v>986822.46</v>
      </c>
      <c r="L28" s="6">
        <v>910012.65</v>
      </c>
      <c r="M28" s="6">
        <v>1102308.57</v>
      </c>
      <c r="N28" s="5">
        <f t="shared" si="0"/>
        <v>10863926.779999999</v>
      </c>
      <c r="O28" s="6"/>
      <c r="P28" s="6"/>
      <c r="R28" s="8"/>
      <c r="T28" s="5"/>
    </row>
    <row r="29" spans="1:20">
      <c r="A29" t="s">
        <v>17</v>
      </c>
      <c r="B29" s="6">
        <v>287160.78000000003</v>
      </c>
      <c r="C29" s="6">
        <v>352448.99</v>
      </c>
      <c r="D29" s="6">
        <v>186633.28</v>
      </c>
      <c r="E29" s="6">
        <v>150522.87</v>
      </c>
      <c r="F29" s="6">
        <v>154551.1</v>
      </c>
      <c r="G29" s="6">
        <v>145534.94</v>
      </c>
      <c r="H29" s="6">
        <v>170030.16</v>
      </c>
      <c r="I29" s="6">
        <v>183142.88</v>
      </c>
      <c r="J29" s="6">
        <v>246172.82</v>
      </c>
      <c r="K29" s="6">
        <v>354397.85</v>
      </c>
      <c r="L29" s="6">
        <v>259866.07</v>
      </c>
      <c r="M29" s="6">
        <v>211795.76</v>
      </c>
      <c r="N29" s="5">
        <f t="shared" si="0"/>
        <v>2702257.5</v>
      </c>
      <c r="O29" s="6"/>
      <c r="P29" s="6"/>
      <c r="R29" s="8"/>
      <c r="T29" s="5"/>
    </row>
    <row r="30" spans="1:20">
      <c r="A30" t="s">
        <v>18</v>
      </c>
      <c r="B30" s="6">
        <v>226551.56</v>
      </c>
      <c r="C30" s="6">
        <v>240635.76</v>
      </c>
      <c r="D30" s="6">
        <v>96951.33</v>
      </c>
      <c r="E30" s="6">
        <v>90076.88</v>
      </c>
      <c r="F30" s="6">
        <v>85728.88</v>
      </c>
      <c r="G30" s="6">
        <v>49443.5</v>
      </c>
      <c r="H30" s="6">
        <v>36966.99</v>
      </c>
      <c r="I30" s="6">
        <v>50859.02</v>
      </c>
      <c r="J30" s="6">
        <v>58501.77</v>
      </c>
      <c r="K30" s="6">
        <v>111396.16</v>
      </c>
      <c r="L30" s="6">
        <v>103207.52</v>
      </c>
      <c r="M30" s="6">
        <v>139642.43</v>
      </c>
      <c r="N30" s="5">
        <f t="shared" si="0"/>
        <v>1289961.8</v>
      </c>
      <c r="O30" s="6"/>
      <c r="P30" s="6"/>
      <c r="R30" s="8"/>
      <c r="T30" s="5"/>
    </row>
    <row r="31" spans="1:20">
      <c r="A31" t="s">
        <v>19</v>
      </c>
      <c r="B31" s="6">
        <v>10984.92</v>
      </c>
      <c r="C31" s="6">
        <v>10894.8</v>
      </c>
      <c r="D31" s="6">
        <v>8273.86</v>
      </c>
      <c r="E31" s="6">
        <v>12306.39</v>
      </c>
      <c r="F31" s="6">
        <v>11860.43</v>
      </c>
      <c r="G31" s="6">
        <v>11168.12</v>
      </c>
      <c r="H31" s="6">
        <v>9126.36</v>
      </c>
      <c r="I31" s="6">
        <v>9901.2000000000007</v>
      </c>
      <c r="J31" s="6">
        <v>11743.6</v>
      </c>
      <c r="K31" s="6">
        <v>11739.79</v>
      </c>
      <c r="L31" s="6">
        <v>9717.93</v>
      </c>
      <c r="M31" s="6">
        <v>11558.07</v>
      </c>
      <c r="N31" s="5">
        <f t="shared" si="0"/>
        <v>129275.47</v>
      </c>
      <c r="O31" s="6"/>
      <c r="P31" s="6"/>
      <c r="R31" s="8"/>
      <c r="T31" s="5"/>
    </row>
    <row r="32" spans="1:20">
      <c r="A32" t="s">
        <v>20</v>
      </c>
      <c r="B32" s="6">
        <v>5874.77</v>
      </c>
      <c r="C32" s="6">
        <v>5208.33</v>
      </c>
      <c r="D32" s="6">
        <v>4007.77</v>
      </c>
      <c r="E32" s="6">
        <v>1270.43</v>
      </c>
      <c r="F32" s="6">
        <v>1848.01</v>
      </c>
      <c r="G32" s="6">
        <v>2472.12</v>
      </c>
      <c r="H32" s="6">
        <v>2977.83</v>
      </c>
      <c r="I32" s="6">
        <v>4079.94</v>
      </c>
      <c r="J32" s="6">
        <v>4967.05</v>
      </c>
      <c r="K32" s="6">
        <v>6852.73</v>
      </c>
      <c r="L32" s="6">
        <v>5646.89</v>
      </c>
      <c r="M32" s="6">
        <v>4585.59</v>
      </c>
      <c r="N32" s="5">
        <f t="shared" si="0"/>
        <v>49791.459999999992</v>
      </c>
      <c r="O32" s="6"/>
      <c r="P32" s="6"/>
      <c r="R32" s="8"/>
      <c r="T32" s="5"/>
    </row>
    <row r="33" spans="1:20">
      <c r="A33" t="s">
        <v>21</v>
      </c>
      <c r="B33" s="6">
        <v>1151.29</v>
      </c>
      <c r="C33" s="6">
        <v>388.4</v>
      </c>
      <c r="D33" s="6">
        <v>198.57</v>
      </c>
      <c r="E33" s="6">
        <v>1526.51</v>
      </c>
      <c r="F33" s="6">
        <v>620.34</v>
      </c>
      <c r="G33" s="6">
        <v>1612.44</v>
      </c>
      <c r="H33" s="6">
        <v>1981.79</v>
      </c>
      <c r="I33" s="6">
        <v>2323.08</v>
      </c>
      <c r="J33" s="6">
        <v>2847.96</v>
      </c>
      <c r="K33" s="6">
        <v>2449.0100000000002</v>
      </c>
      <c r="L33" s="6">
        <v>1657.4</v>
      </c>
      <c r="M33" s="6">
        <v>610.54</v>
      </c>
      <c r="N33" s="5">
        <f t="shared" si="0"/>
        <v>17367.330000000002</v>
      </c>
      <c r="O33" s="6"/>
      <c r="P33" s="6"/>
      <c r="R33" s="8"/>
      <c r="T33" s="5"/>
    </row>
    <row r="34" spans="1:20">
      <c r="A34" s="27" t="s">
        <v>22</v>
      </c>
      <c r="B34" s="6">
        <v>473537.44</v>
      </c>
      <c r="C34" s="6">
        <v>176420.74</v>
      </c>
      <c r="D34" s="6">
        <v>151796.19</v>
      </c>
      <c r="E34" s="6">
        <v>123853.99</v>
      </c>
      <c r="F34" s="6">
        <v>73514.63</v>
      </c>
      <c r="G34" s="6">
        <v>52945.36</v>
      </c>
      <c r="H34" s="6">
        <v>60644.93</v>
      </c>
      <c r="I34" s="6">
        <v>94160.46</v>
      </c>
      <c r="J34" s="6">
        <v>178336.19</v>
      </c>
      <c r="K34" s="6">
        <v>144516.43</v>
      </c>
      <c r="L34" s="6">
        <v>215863.28</v>
      </c>
      <c r="M34" s="6">
        <v>444589.23</v>
      </c>
      <c r="N34" s="5">
        <f t="shared" si="0"/>
        <v>2190178.8699999996</v>
      </c>
      <c r="O34" s="6"/>
      <c r="P34" s="6"/>
      <c r="R34" s="8"/>
      <c r="T34" s="5"/>
    </row>
    <row r="35" spans="1:20">
      <c r="A35" t="s">
        <v>23</v>
      </c>
      <c r="B35" s="6">
        <v>2246.33</v>
      </c>
      <c r="C35" s="6">
        <v>1558.73</v>
      </c>
      <c r="D35" s="6">
        <v>1617.24</v>
      </c>
      <c r="E35" s="6">
        <v>2859.59</v>
      </c>
      <c r="F35" s="6">
        <v>1974.34</v>
      </c>
      <c r="G35" s="35">
        <v>2853.95</v>
      </c>
      <c r="H35" s="6">
        <v>3049.75</v>
      </c>
      <c r="I35" s="6">
        <v>2545.5</v>
      </c>
      <c r="J35" s="6">
        <v>3049.17</v>
      </c>
      <c r="K35" s="6">
        <v>3125.98</v>
      </c>
      <c r="L35" s="6">
        <v>3011.99</v>
      </c>
      <c r="M35" s="6">
        <v>2783.78</v>
      </c>
      <c r="N35" s="5">
        <f t="shared" si="0"/>
        <v>30676.35</v>
      </c>
      <c r="O35" s="6"/>
      <c r="P35" s="6"/>
      <c r="R35" s="8"/>
      <c r="T35" s="5"/>
    </row>
    <row r="36" spans="1:20">
      <c r="A36" s="29" t="s">
        <v>24</v>
      </c>
      <c r="B36" s="6">
        <v>2593.9</v>
      </c>
      <c r="C36" s="6">
        <v>4089.49</v>
      </c>
      <c r="D36" s="6">
        <v>2676.31</v>
      </c>
      <c r="E36" s="6">
        <v>2609.5500000000002</v>
      </c>
      <c r="F36" s="6">
        <v>3262.35</v>
      </c>
      <c r="G36" s="6">
        <v>4042.64</v>
      </c>
      <c r="H36" s="6">
        <v>3839.16</v>
      </c>
      <c r="I36" s="6">
        <v>5212.1899999999996</v>
      </c>
      <c r="J36" s="6">
        <v>5562.25</v>
      </c>
      <c r="K36" s="6">
        <v>5905.97</v>
      </c>
      <c r="L36" s="6">
        <v>4013.45</v>
      </c>
      <c r="M36" s="6">
        <v>3608.58</v>
      </c>
      <c r="N36" s="5">
        <f t="shared" si="0"/>
        <v>47415.839999999997</v>
      </c>
      <c r="O36" s="6"/>
      <c r="P36" s="6"/>
      <c r="R36" s="8"/>
      <c r="T36" s="5"/>
    </row>
    <row r="37" spans="1:20">
      <c r="A37" t="s">
        <v>25</v>
      </c>
      <c r="B37" s="6">
        <v>16888.419999999998</v>
      </c>
      <c r="C37" s="6">
        <v>15092.89</v>
      </c>
      <c r="D37" s="6">
        <v>14644.07</v>
      </c>
      <c r="E37" s="6">
        <v>16938.22</v>
      </c>
      <c r="F37" s="6">
        <v>19645.75</v>
      </c>
      <c r="G37" s="6">
        <v>17877.52</v>
      </c>
      <c r="H37" s="6">
        <v>21696.57</v>
      </c>
      <c r="I37" s="6">
        <v>36177.94</v>
      </c>
      <c r="J37" s="6">
        <v>33909.43</v>
      </c>
      <c r="K37" s="6">
        <v>34386.03</v>
      </c>
      <c r="L37" s="6">
        <v>25015.67</v>
      </c>
      <c r="M37" s="6">
        <v>22243.52</v>
      </c>
      <c r="N37" s="5">
        <f t="shared" si="0"/>
        <v>274516.03000000003</v>
      </c>
      <c r="O37" s="6"/>
      <c r="P37" s="6"/>
      <c r="R37" s="8"/>
      <c r="T37" s="5"/>
    </row>
    <row r="38" spans="1:20">
      <c r="A38" t="s">
        <v>26</v>
      </c>
      <c r="B38" s="6">
        <v>73136.41</v>
      </c>
      <c r="C38" s="6">
        <v>62195.32</v>
      </c>
      <c r="D38" s="6">
        <v>90014.95</v>
      </c>
      <c r="E38" s="6">
        <v>78444.210000000006</v>
      </c>
      <c r="F38" s="6">
        <v>80755.210000000006</v>
      </c>
      <c r="G38" s="6">
        <v>91611.47</v>
      </c>
      <c r="H38" s="6">
        <v>92872.55</v>
      </c>
      <c r="I38" s="6">
        <v>99733.93</v>
      </c>
      <c r="J38" s="6">
        <v>140708.31</v>
      </c>
      <c r="K38" s="6">
        <v>81217.84</v>
      </c>
      <c r="L38" s="6">
        <v>70695.960000000006</v>
      </c>
      <c r="M38" s="25" t="s">
        <v>141</v>
      </c>
      <c r="N38" s="5">
        <f t="shared" si="0"/>
        <v>961386.16</v>
      </c>
      <c r="O38" s="6"/>
      <c r="P38" s="6"/>
      <c r="R38" s="8"/>
      <c r="T38" s="5"/>
    </row>
    <row r="39" spans="1:20">
      <c r="A39" s="27" t="s">
        <v>138</v>
      </c>
      <c r="B39" s="6">
        <v>21234.44</v>
      </c>
      <c r="C39" s="6">
        <v>15873.35</v>
      </c>
      <c r="D39" s="6">
        <v>35809.449999999997</v>
      </c>
      <c r="E39" s="6">
        <v>37784.53</v>
      </c>
      <c r="F39" s="6">
        <v>37812.25</v>
      </c>
      <c r="G39" s="6">
        <v>38466.370000000003</v>
      </c>
      <c r="H39" s="6">
        <v>54552.75</v>
      </c>
      <c r="I39" s="6">
        <v>66084.02</v>
      </c>
      <c r="J39" s="6"/>
      <c r="K39" s="6">
        <v>47.44</v>
      </c>
      <c r="L39" s="6">
        <v>31964.48</v>
      </c>
      <c r="M39" s="6">
        <v>27012.16</v>
      </c>
      <c r="N39" s="5">
        <f t="shared" si="0"/>
        <v>366641.23999999993</v>
      </c>
      <c r="O39" s="6"/>
      <c r="P39" s="6"/>
      <c r="R39" s="8"/>
      <c r="T39" s="5"/>
    </row>
    <row r="40" spans="1:20">
      <c r="A40" t="s">
        <v>28</v>
      </c>
      <c r="B40" s="6">
        <v>2244640.13</v>
      </c>
      <c r="C40" s="6">
        <v>2408477.13</v>
      </c>
      <c r="D40" s="6">
        <v>2136867.88</v>
      </c>
      <c r="E40" s="6">
        <v>2367577.67</v>
      </c>
      <c r="F40" s="6">
        <v>2732901.05</v>
      </c>
      <c r="G40" s="6">
        <v>2363329.0099999998</v>
      </c>
      <c r="H40" s="6">
        <v>2695164.94</v>
      </c>
      <c r="I40" s="6">
        <v>3145553.48</v>
      </c>
      <c r="J40" s="6">
        <v>3430268.88</v>
      </c>
      <c r="K40" s="6">
        <v>4082451.72</v>
      </c>
      <c r="L40" s="6">
        <v>3097485.55</v>
      </c>
      <c r="M40" s="6">
        <v>2810555.69</v>
      </c>
      <c r="N40" s="5">
        <f t="shared" si="0"/>
        <v>33515273.129999999</v>
      </c>
      <c r="O40" s="6"/>
      <c r="P40" s="6"/>
    </row>
    <row r="41" spans="1:20">
      <c r="A41" t="s">
        <v>29</v>
      </c>
      <c r="B41" s="6">
        <v>5257.64</v>
      </c>
      <c r="C41" s="6">
        <v>5753.53</v>
      </c>
      <c r="D41" s="6">
        <v>3061.55</v>
      </c>
      <c r="E41" s="6">
        <v>4210.0600000000004</v>
      </c>
      <c r="F41" s="6">
        <v>3333.98</v>
      </c>
      <c r="G41" s="6">
        <v>3493.2</v>
      </c>
      <c r="H41" s="6">
        <v>3443.77</v>
      </c>
      <c r="I41" s="6">
        <v>3772.8</v>
      </c>
      <c r="J41" s="6">
        <v>4841</v>
      </c>
      <c r="K41" s="6">
        <v>5335.71</v>
      </c>
      <c r="L41" s="6">
        <v>4833.95</v>
      </c>
      <c r="M41" s="6">
        <v>5265.54</v>
      </c>
      <c r="N41" s="5">
        <f t="shared" si="0"/>
        <v>52602.729999999996</v>
      </c>
      <c r="O41" s="6"/>
      <c r="P41" s="6"/>
    </row>
    <row r="42" spans="1:20">
      <c r="A42" t="s">
        <v>30</v>
      </c>
      <c r="B42" s="6">
        <v>186184.77</v>
      </c>
      <c r="C42" s="6">
        <v>220774.04</v>
      </c>
      <c r="D42" s="6">
        <v>138991.88</v>
      </c>
      <c r="E42" s="6">
        <v>154677.76999999999</v>
      </c>
      <c r="F42" s="6">
        <v>197134.64</v>
      </c>
      <c r="G42" s="6">
        <v>225328.8</v>
      </c>
      <c r="H42" s="6">
        <v>250340.63</v>
      </c>
      <c r="I42" s="6">
        <v>332981.40999999997</v>
      </c>
      <c r="J42" s="6">
        <v>354340.22</v>
      </c>
      <c r="K42" s="6">
        <v>506772.14</v>
      </c>
      <c r="L42" s="6">
        <v>278837.55</v>
      </c>
      <c r="M42" s="6">
        <v>207722.68</v>
      </c>
      <c r="N42" s="5">
        <f t="shared" si="0"/>
        <v>3054086.53</v>
      </c>
      <c r="O42" s="6"/>
      <c r="P42" s="6"/>
    </row>
    <row r="43" spans="1:20">
      <c r="A43" t="s">
        <v>31</v>
      </c>
      <c r="B43" s="6">
        <v>32523.3</v>
      </c>
      <c r="C43" s="6">
        <v>36412.21</v>
      </c>
      <c r="D43" s="6">
        <v>19565.86</v>
      </c>
      <c r="E43" s="6">
        <v>35656.400000000001</v>
      </c>
      <c r="F43" s="6">
        <v>26848.62</v>
      </c>
      <c r="G43" s="6">
        <v>26041.79</v>
      </c>
      <c r="H43" s="6">
        <v>23574.61</v>
      </c>
      <c r="I43" s="6">
        <v>23337.34</v>
      </c>
      <c r="J43" s="6">
        <v>28175.07</v>
      </c>
      <c r="K43" s="6">
        <v>26835.200000000001</v>
      </c>
      <c r="L43" s="6">
        <v>37569.22</v>
      </c>
      <c r="M43" s="6">
        <v>31481.22</v>
      </c>
      <c r="N43" s="5">
        <f t="shared" si="0"/>
        <v>348020.83999999997</v>
      </c>
      <c r="O43" s="6"/>
      <c r="P43" s="6"/>
    </row>
    <row r="44" spans="1:20">
      <c r="A44" t="s">
        <v>32</v>
      </c>
      <c r="B44" s="6">
        <v>2287.86</v>
      </c>
      <c r="C44" s="6">
        <v>3243.55</v>
      </c>
      <c r="D44" s="6">
        <v>2740.38</v>
      </c>
      <c r="E44" s="6">
        <v>4343.21</v>
      </c>
      <c r="F44" s="6">
        <v>3940.12</v>
      </c>
      <c r="G44" s="6">
        <v>5438.63</v>
      </c>
      <c r="H44" s="6">
        <v>4978.8999999999996</v>
      </c>
      <c r="I44" s="6">
        <v>4180.1499999999996</v>
      </c>
      <c r="J44" s="6">
        <v>4834.1000000000004</v>
      </c>
      <c r="K44" s="6">
        <v>5498.38</v>
      </c>
      <c r="L44" s="6">
        <v>5304.36</v>
      </c>
      <c r="M44" s="6">
        <v>4968.03</v>
      </c>
      <c r="N44" s="5">
        <f t="shared" si="0"/>
        <v>51757.67</v>
      </c>
      <c r="O44" s="6"/>
      <c r="P44" s="6"/>
    </row>
    <row r="45" spans="1:20">
      <c r="A45" t="s">
        <v>33</v>
      </c>
      <c r="B45" s="6">
        <v>0</v>
      </c>
      <c r="C45" s="6">
        <v>0</v>
      </c>
      <c r="D45" s="6">
        <v>0</v>
      </c>
      <c r="E45" s="6">
        <v>0</v>
      </c>
      <c r="F45" s="6"/>
      <c r="G45" s="6">
        <v>0</v>
      </c>
      <c r="H45" s="6">
        <v>0</v>
      </c>
      <c r="I45" s="6">
        <v>0</v>
      </c>
      <c r="J45" s="6"/>
      <c r="K45" s="6"/>
      <c r="L45" s="6">
        <v>0</v>
      </c>
      <c r="M45" s="6">
        <v>0</v>
      </c>
      <c r="N45" s="5">
        <f t="shared" si="0"/>
        <v>0</v>
      </c>
      <c r="O45" s="6"/>
      <c r="P45" s="6"/>
    </row>
    <row r="46" spans="1:20">
      <c r="A46" t="s">
        <v>34</v>
      </c>
      <c r="B46" s="6">
        <v>227163.84</v>
      </c>
      <c r="C46" s="6">
        <v>271829.64</v>
      </c>
      <c r="D46" s="6">
        <v>224436.01</v>
      </c>
      <c r="E46" s="6">
        <v>259157.68</v>
      </c>
      <c r="F46" s="6">
        <v>256304.06</v>
      </c>
      <c r="G46" s="6">
        <v>264690.28999999998</v>
      </c>
      <c r="H46" s="6">
        <v>297379.09000000003</v>
      </c>
      <c r="I46" s="6">
        <v>324817.49</v>
      </c>
      <c r="J46" s="6">
        <v>366934.1</v>
      </c>
      <c r="K46" s="6">
        <v>425051.54</v>
      </c>
      <c r="L46" s="6">
        <v>316709.40999999997</v>
      </c>
      <c r="M46" s="6">
        <v>259551.95</v>
      </c>
      <c r="N46" s="5">
        <f t="shared" si="0"/>
        <v>3494025.1000000006</v>
      </c>
      <c r="O46" s="6"/>
      <c r="P46" s="6"/>
    </row>
    <row r="47" spans="1:20">
      <c r="A47" s="27" t="s">
        <v>35</v>
      </c>
      <c r="B47" s="6">
        <v>2719583.48</v>
      </c>
      <c r="C47" s="6">
        <v>2741387.2</v>
      </c>
      <c r="D47" s="6">
        <v>1832975.37</v>
      </c>
      <c r="E47" s="6">
        <v>1701990.34</v>
      </c>
      <c r="F47" s="6">
        <v>2316162.59</v>
      </c>
      <c r="G47" s="6">
        <v>2581010.12</v>
      </c>
      <c r="H47" s="6">
        <v>3631918.75</v>
      </c>
      <c r="I47" s="6">
        <v>4712471.9400000004</v>
      </c>
      <c r="J47" s="6">
        <v>5846814.9100000001</v>
      </c>
      <c r="K47" s="6">
        <v>8066576.79</v>
      </c>
      <c r="L47" s="6">
        <v>3692034.72</v>
      </c>
      <c r="M47" s="6">
        <v>2541880.66</v>
      </c>
      <c r="N47" s="5">
        <f t="shared" si="0"/>
        <v>42384806.870000005</v>
      </c>
      <c r="O47" s="6"/>
      <c r="P47" s="6"/>
    </row>
    <row r="48" spans="1:20">
      <c r="A48" t="s">
        <v>36</v>
      </c>
      <c r="B48" s="6">
        <v>443502.17</v>
      </c>
      <c r="C48" s="6">
        <v>413059.61</v>
      </c>
      <c r="D48" s="6">
        <v>495343.99</v>
      </c>
      <c r="E48" s="6">
        <v>511008.18</v>
      </c>
      <c r="F48" s="6">
        <v>578330.49</v>
      </c>
      <c r="G48" s="6">
        <v>515591.16</v>
      </c>
      <c r="H48" s="6">
        <v>398668.06</v>
      </c>
      <c r="I48" s="6">
        <v>507681.43</v>
      </c>
      <c r="J48" s="6">
        <v>493377.66</v>
      </c>
      <c r="K48" s="6">
        <v>513122.13</v>
      </c>
      <c r="L48" s="6">
        <v>477629.09</v>
      </c>
      <c r="M48" s="6">
        <v>519097.27</v>
      </c>
      <c r="N48" s="5">
        <f t="shared" si="0"/>
        <v>5866411.2400000002</v>
      </c>
      <c r="O48" s="6"/>
      <c r="P48" s="6"/>
    </row>
    <row r="49" spans="1:17">
      <c r="A49" t="s">
        <v>37</v>
      </c>
      <c r="B49" s="6">
        <v>18467.310000000001</v>
      </c>
      <c r="C49" s="6">
        <v>18187.23</v>
      </c>
      <c r="D49" s="6">
        <v>13503.06</v>
      </c>
      <c r="E49" s="6">
        <v>12473.1</v>
      </c>
      <c r="F49" s="6">
        <v>15968.18</v>
      </c>
      <c r="G49" s="6">
        <v>16029.52</v>
      </c>
      <c r="H49" s="6">
        <v>15730.46</v>
      </c>
      <c r="I49" s="6">
        <v>18605.04</v>
      </c>
      <c r="J49" s="6">
        <v>21929.59</v>
      </c>
      <c r="K49" s="6">
        <v>31136.42</v>
      </c>
      <c r="L49" s="6">
        <v>19764.86</v>
      </c>
      <c r="M49" s="6">
        <v>18139.3</v>
      </c>
      <c r="N49" s="5">
        <f t="shared" si="0"/>
        <v>219934.07</v>
      </c>
      <c r="O49" s="6"/>
      <c r="P49" s="6"/>
    </row>
    <row r="50" spans="1:17">
      <c r="A50" t="s">
        <v>38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5">
        <f t="shared" si="0"/>
        <v>0</v>
      </c>
      <c r="O50" s="6"/>
      <c r="P50" s="6"/>
    </row>
    <row r="51" spans="1:17">
      <c r="A51" t="s">
        <v>39</v>
      </c>
      <c r="B51" s="6">
        <v>11381.72</v>
      </c>
      <c r="C51" s="6">
        <v>11591.95</v>
      </c>
      <c r="D51" s="6">
        <v>8812.6200000000008</v>
      </c>
      <c r="E51" s="6">
        <v>12122.87</v>
      </c>
      <c r="F51" s="6">
        <v>10546.12</v>
      </c>
      <c r="G51" s="6">
        <v>8120.42</v>
      </c>
      <c r="H51" s="6">
        <v>8036</v>
      </c>
      <c r="I51" s="6">
        <v>6567.81</v>
      </c>
      <c r="J51" s="6">
        <v>9173.91</v>
      </c>
      <c r="K51" s="6">
        <v>14212.47</v>
      </c>
      <c r="L51" s="6">
        <v>12128.58</v>
      </c>
      <c r="M51" s="6">
        <v>11257.27</v>
      </c>
      <c r="N51" s="5">
        <f t="shared" si="0"/>
        <v>123951.74000000002</v>
      </c>
      <c r="O51" s="6"/>
      <c r="P51" s="6"/>
    </row>
    <row r="52" spans="1:17">
      <c r="A52" t="s">
        <v>40</v>
      </c>
      <c r="B52" s="6">
        <v>1245448.71</v>
      </c>
      <c r="C52" s="6">
        <v>782697.87</v>
      </c>
      <c r="D52" s="6">
        <v>761231.37</v>
      </c>
      <c r="E52" s="6">
        <v>720606.82</v>
      </c>
      <c r="F52" s="6">
        <v>717145.12</v>
      </c>
      <c r="G52" s="6">
        <v>1139235.8400000001</v>
      </c>
      <c r="H52" s="6">
        <v>1471256.02</v>
      </c>
      <c r="I52" s="6">
        <v>1640479.1</v>
      </c>
      <c r="J52" s="6">
        <v>2434737.5499999998</v>
      </c>
      <c r="K52" s="6">
        <v>1264915.72</v>
      </c>
      <c r="L52" s="6">
        <v>946223.71</v>
      </c>
      <c r="M52" s="6">
        <v>1527875.3</v>
      </c>
      <c r="N52" s="5">
        <f t="shared" si="0"/>
        <v>14651853.129999999</v>
      </c>
      <c r="O52" s="6"/>
      <c r="P52" s="6"/>
    </row>
    <row r="53" spans="1:17">
      <c r="A53" t="s">
        <v>41</v>
      </c>
      <c r="B53" s="6">
        <v>192515.25</v>
      </c>
      <c r="C53" s="6">
        <v>191260.01</v>
      </c>
      <c r="D53" s="6">
        <v>259157.91</v>
      </c>
      <c r="E53" s="6">
        <v>259465.87</v>
      </c>
      <c r="F53" s="6">
        <v>259851.68</v>
      </c>
      <c r="G53" s="6">
        <v>227275.36</v>
      </c>
      <c r="H53" s="6">
        <v>286456.84999999998</v>
      </c>
      <c r="I53" s="6">
        <v>350071.35</v>
      </c>
      <c r="J53" s="6">
        <v>359327.08</v>
      </c>
      <c r="K53" s="6">
        <v>262256.88</v>
      </c>
      <c r="L53" s="6">
        <v>199261.84</v>
      </c>
      <c r="M53" s="6">
        <v>212855.41</v>
      </c>
      <c r="N53" s="5">
        <f t="shared" si="0"/>
        <v>3059755.49</v>
      </c>
      <c r="O53" s="6"/>
      <c r="P53" s="6"/>
    </row>
    <row r="54" spans="1:17">
      <c r="A54" t="s">
        <v>137</v>
      </c>
      <c r="B54" s="26">
        <v>132930.5</v>
      </c>
      <c r="C54" s="6">
        <v>134820.47</v>
      </c>
      <c r="D54" s="6">
        <v>104150.25</v>
      </c>
      <c r="E54" s="6">
        <v>128034.73</v>
      </c>
      <c r="F54" s="6">
        <v>102189.14</v>
      </c>
      <c r="G54" s="6">
        <v>184081.82</v>
      </c>
      <c r="H54" s="6">
        <v>236860.02</v>
      </c>
      <c r="I54" s="6">
        <v>233358.92</v>
      </c>
      <c r="J54" s="6">
        <v>369017.94</v>
      </c>
      <c r="K54" s="6">
        <v>470366.21</v>
      </c>
      <c r="L54" s="6">
        <v>236992.77</v>
      </c>
      <c r="M54" s="6">
        <v>157436.54</v>
      </c>
      <c r="N54" s="5">
        <f t="shared" si="0"/>
        <v>2490239.3099999996</v>
      </c>
      <c r="O54" s="6"/>
      <c r="P54" s="6"/>
    </row>
    <row r="55" spans="1:17">
      <c r="A55" t="s">
        <v>43</v>
      </c>
      <c r="B55" s="26">
        <v>2923196.3760000002</v>
      </c>
      <c r="C55" s="6">
        <v>3506372.4720000001</v>
      </c>
      <c r="D55" s="6">
        <v>2402958.872</v>
      </c>
      <c r="E55" s="6">
        <v>847285.95200000005</v>
      </c>
      <c r="F55" s="6">
        <v>1764724.824</v>
      </c>
      <c r="G55" s="6">
        <v>2083134.2960000001</v>
      </c>
      <c r="H55" s="6">
        <v>2723870.4160000002</v>
      </c>
      <c r="I55" s="6">
        <v>3114847.64</v>
      </c>
      <c r="J55" s="6">
        <v>3724817.344</v>
      </c>
      <c r="K55" s="6">
        <v>4347479.08</v>
      </c>
      <c r="L55" s="6">
        <f>4091378.74*0.8</f>
        <v>3273102.9920000006</v>
      </c>
      <c r="M55" s="6">
        <f>3350904.68*0.8</f>
        <v>2680723.7440000004</v>
      </c>
      <c r="N55" s="5">
        <f t="shared" si="0"/>
        <v>33392514.007999998</v>
      </c>
      <c r="O55" s="6"/>
      <c r="P55" s="43"/>
      <c r="Q55" s="42"/>
    </row>
    <row r="56" spans="1:17">
      <c r="A56" t="s">
        <v>44</v>
      </c>
      <c r="B56" s="26">
        <v>626262.22</v>
      </c>
      <c r="C56" s="6">
        <v>751326.26</v>
      </c>
      <c r="D56" s="6">
        <v>400212.9</v>
      </c>
      <c r="E56" s="6">
        <v>294173.71000000002</v>
      </c>
      <c r="F56" s="6">
        <v>400467.82</v>
      </c>
      <c r="G56" s="6">
        <v>311713.8</v>
      </c>
      <c r="H56" s="6">
        <v>265463.82</v>
      </c>
      <c r="I56" s="6">
        <v>302976.53999999998</v>
      </c>
      <c r="J56" s="6">
        <v>693178.06</v>
      </c>
      <c r="K56" s="6">
        <v>607274.47</v>
      </c>
      <c r="L56" s="6">
        <v>562245.56000000006</v>
      </c>
      <c r="M56" s="6">
        <v>685889.17</v>
      </c>
      <c r="N56" s="5">
        <f t="shared" si="0"/>
        <v>5901184.3300000001</v>
      </c>
      <c r="O56" s="6"/>
      <c r="P56" s="6"/>
    </row>
    <row r="57" spans="1:17">
      <c r="A57" t="s">
        <v>111</v>
      </c>
      <c r="B57" s="6">
        <v>3625504.01</v>
      </c>
      <c r="C57" s="6">
        <v>3991792.84</v>
      </c>
      <c r="D57" s="6">
        <v>2056749.54</v>
      </c>
      <c r="E57" s="40">
        <v>1517224.38</v>
      </c>
      <c r="F57" s="6">
        <v>1183825.76</v>
      </c>
      <c r="G57" s="6">
        <v>547297.98</v>
      </c>
      <c r="H57" s="6">
        <v>574656.25</v>
      </c>
      <c r="I57" s="6">
        <v>563326.66</v>
      </c>
      <c r="J57" s="6">
        <v>764390.36</v>
      </c>
      <c r="K57" s="6">
        <v>1684501.66</v>
      </c>
      <c r="L57" s="6">
        <v>1575669.82</v>
      </c>
      <c r="M57" s="6">
        <v>2178760.98</v>
      </c>
      <c r="N57" s="5">
        <f t="shared" si="0"/>
        <v>20263700.239999998</v>
      </c>
      <c r="O57" s="6"/>
      <c r="P57" s="6"/>
    </row>
    <row r="58" spans="1:17">
      <c r="A58" t="s">
        <v>46</v>
      </c>
      <c r="B58" s="6">
        <v>16226.59</v>
      </c>
      <c r="C58" s="6">
        <v>15218.28</v>
      </c>
      <c r="D58" s="6">
        <v>15590.68</v>
      </c>
      <c r="E58" s="6">
        <v>24885.43</v>
      </c>
      <c r="F58" s="6">
        <v>29420.400000000001</v>
      </c>
      <c r="G58" s="6">
        <v>33615.339999999997</v>
      </c>
      <c r="H58" s="6">
        <v>39095.360000000001</v>
      </c>
      <c r="I58" s="6">
        <v>43754.82</v>
      </c>
      <c r="J58" s="6">
        <v>47652.800000000003</v>
      </c>
      <c r="K58" s="6">
        <v>48350.99</v>
      </c>
      <c r="L58" s="6">
        <v>25227.85</v>
      </c>
      <c r="M58" s="6">
        <v>21274.55</v>
      </c>
      <c r="N58" s="5">
        <f t="shared" si="0"/>
        <v>360313.08999999997</v>
      </c>
      <c r="O58" s="6"/>
      <c r="P58" s="6"/>
    </row>
    <row r="59" spans="1:17">
      <c r="A59" t="s">
        <v>47</v>
      </c>
      <c r="B59" s="6">
        <v>19982000</v>
      </c>
      <c r="C59" s="6">
        <v>17340500</v>
      </c>
      <c r="D59" s="6">
        <v>19038300</v>
      </c>
      <c r="E59" s="6">
        <v>21828000</v>
      </c>
      <c r="F59" s="6">
        <v>21759600</v>
      </c>
      <c r="G59" s="6">
        <v>23072700</v>
      </c>
      <c r="H59" s="6">
        <v>23707800</v>
      </c>
      <c r="I59" s="6">
        <v>23813900</v>
      </c>
      <c r="J59" s="6">
        <v>30807600</v>
      </c>
      <c r="K59" s="6">
        <v>24355900</v>
      </c>
      <c r="L59" s="6">
        <v>21539600</v>
      </c>
      <c r="M59" s="6">
        <v>25060100</v>
      </c>
      <c r="N59" s="5">
        <f t="shared" si="0"/>
        <v>272306000</v>
      </c>
      <c r="O59" s="6"/>
      <c r="P59" s="6"/>
    </row>
    <row r="60" spans="1:17">
      <c r="A60" t="s">
        <v>48</v>
      </c>
      <c r="B60" s="26">
        <v>4421682.0200000014</v>
      </c>
      <c r="C60" s="6">
        <v>4975144.97</v>
      </c>
      <c r="D60" s="6">
        <v>3782779.62</v>
      </c>
      <c r="E60" s="6">
        <v>3977663.97</v>
      </c>
      <c r="F60" s="6">
        <v>4176530.38</v>
      </c>
      <c r="G60" s="6">
        <v>4326488.57</v>
      </c>
      <c r="H60" s="6">
        <v>4970103.5</v>
      </c>
      <c r="I60" s="6">
        <v>5035194.12</v>
      </c>
      <c r="J60" s="6">
        <v>4984562.2699999996</v>
      </c>
      <c r="K60" s="6">
        <v>6728729.5700000003</v>
      </c>
      <c r="L60" s="6">
        <v>5438825.0700000003</v>
      </c>
      <c r="M60" s="6">
        <v>4416236.3199999994</v>
      </c>
      <c r="N60" s="5">
        <f t="shared" si="0"/>
        <v>57233940.380000003</v>
      </c>
      <c r="O60" s="6"/>
      <c r="P60" s="6"/>
    </row>
    <row r="61" spans="1:17">
      <c r="A61" t="s">
        <v>49</v>
      </c>
      <c r="B61" s="6">
        <v>2902477.84</v>
      </c>
      <c r="C61" s="6">
        <v>2226361.37</v>
      </c>
      <c r="D61" s="6">
        <v>2438226.9900000002</v>
      </c>
      <c r="E61" s="6">
        <v>3083156.83</v>
      </c>
      <c r="F61" s="6">
        <v>4200587.07</v>
      </c>
      <c r="G61" s="6">
        <v>5731320.1399999997</v>
      </c>
      <c r="H61" s="6">
        <v>5870814.54</v>
      </c>
      <c r="I61" s="6">
        <v>7435070.7400000002</v>
      </c>
      <c r="J61" s="6">
        <v>7768676.0800000001</v>
      </c>
      <c r="K61" s="6">
        <v>5266892.8499999996</v>
      </c>
      <c r="L61" s="6">
        <v>3532055.67</v>
      </c>
      <c r="M61" s="6">
        <v>3031361.08</v>
      </c>
      <c r="N61" s="5">
        <f>SUM(B61:M61)</f>
        <v>53487001.200000003</v>
      </c>
      <c r="O61" s="6"/>
      <c r="P61" s="6"/>
    </row>
    <row r="62" spans="1:17">
      <c r="A62" t="s">
        <v>50</v>
      </c>
      <c r="B62" s="6">
        <v>78693.509999999995</v>
      </c>
      <c r="C62" s="6">
        <v>79657.960000000006</v>
      </c>
      <c r="D62" s="6">
        <v>71129.69</v>
      </c>
      <c r="E62" s="6">
        <v>93261.33</v>
      </c>
      <c r="F62" s="6">
        <v>216238.85</v>
      </c>
      <c r="G62" s="6">
        <v>196083.68</v>
      </c>
      <c r="H62" s="6">
        <v>207562.18</v>
      </c>
      <c r="I62" s="6">
        <v>251797.28</v>
      </c>
      <c r="J62" s="6">
        <v>307585.25</v>
      </c>
      <c r="K62" s="6">
        <v>356517.16</v>
      </c>
      <c r="L62" s="6">
        <v>241156.17</v>
      </c>
      <c r="M62" s="6">
        <v>205859.52</v>
      </c>
      <c r="N62" s="5">
        <f t="shared" si="0"/>
        <v>2305542.58</v>
      </c>
      <c r="O62" s="6"/>
      <c r="P62" s="6"/>
    </row>
    <row r="63" spans="1:17">
      <c r="A63" t="s">
        <v>51</v>
      </c>
      <c r="B63" s="25">
        <v>5157435.1500000004</v>
      </c>
      <c r="C63" s="6">
        <v>3522830.75</v>
      </c>
      <c r="D63" s="6">
        <v>3139993.33</v>
      </c>
      <c r="E63" s="6">
        <v>3822830.1</v>
      </c>
      <c r="F63" s="6">
        <v>3442326.43</v>
      </c>
      <c r="G63" s="6">
        <v>3948937.33</v>
      </c>
      <c r="H63" s="6">
        <v>4412968.78</v>
      </c>
      <c r="I63" s="6">
        <v>5877721.75</v>
      </c>
      <c r="J63" s="6">
        <v>8999486.0999999996</v>
      </c>
      <c r="K63" s="6">
        <v>6004362.8899999997</v>
      </c>
      <c r="L63" s="6">
        <v>4704831.18</v>
      </c>
      <c r="M63" s="6">
        <v>5452058.1500000004</v>
      </c>
      <c r="N63" s="5">
        <f t="shared" si="0"/>
        <v>58485781.940000005</v>
      </c>
      <c r="O63" s="6"/>
      <c r="P63" s="6"/>
    </row>
    <row r="64" spans="1:17">
      <c r="A64" t="s">
        <v>52</v>
      </c>
      <c r="B64" s="6">
        <v>937955.8</v>
      </c>
      <c r="C64" s="6">
        <v>1292341.19</v>
      </c>
      <c r="D64" s="6">
        <v>913938.81</v>
      </c>
      <c r="E64" s="6">
        <v>936185.07</v>
      </c>
      <c r="F64" s="6">
        <v>999133.77</v>
      </c>
      <c r="G64" s="6">
        <v>910261.55</v>
      </c>
      <c r="H64" s="6">
        <v>1026116.26</v>
      </c>
      <c r="I64" s="6">
        <v>1187278.93</v>
      </c>
      <c r="J64" s="6">
        <v>1284544.3</v>
      </c>
      <c r="K64" s="6">
        <v>1684844.76</v>
      </c>
      <c r="L64" s="6">
        <v>1359266.42</v>
      </c>
      <c r="M64" s="6">
        <v>1008301.26</v>
      </c>
      <c r="N64" s="5">
        <f t="shared" si="0"/>
        <v>13540168.119999999</v>
      </c>
      <c r="O64" s="6"/>
      <c r="P64" s="6"/>
    </row>
    <row r="65" spans="1:17">
      <c r="A65" t="s">
        <v>53</v>
      </c>
      <c r="B65" s="6">
        <v>33024.61</v>
      </c>
      <c r="C65" s="6">
        <v>29382.98</v>
      </c>
      <c r="D65" s="6">
        <v>37396.589999999997</v>
      </c>
      <c r="E65" s="6">
        <v>43483.06</v>
      </c>
      <c r="F65" s="6">
        <v>34268.35</v>
      </c>
      <c r="G65" s="6">
        <v>36927.11</v>
      </c>
      <c r="H65" s="6">
        <v>37136.74</v>
      </c>
      <c r="I65" s="6">
        <v>47388.21</v>
      </c>
      <c r="J65" s="6">
        <v>58913.18</v>
      </c>
      <c r="K65" s="6">
        <v>41928.443200000002</v>
      </c>
      <c r="L65" s="6">
        <v>44483.497199999998</v>
      </c>
      <c r="M65" s="6">
        <v>42822.058399999994</v>
      </c>
      <c r="N65" s="5">
        <f t="shared" si="0"/>
        <v>487154.82879999996</v>
      </c>
      <c r="O65" s="6"/>
      <c r="P65" s="6"/>
    </row>
    <row r="66" spans="1:17">
      <c r="A66" t="s">
        <v>54</v>
      </c>
      <c r="B66" s="6">
        <v>925843.97</v>
      </c>
      <c r="C66" s="6">
        <v>1214549.01</v>
      </c>
      <c r="D66" s="6">
        <v>699014.57</v>
      </c>
      <c r="E66" s="6">
        <v>569506.65</v>
      </c>
      <c r="F66" s="6">
        <v>779524.83</v>
      </c>
      <c r="G66" s="6">
        <v>771125.66</v>
      </c>
      <c r="H66" s="6">
        <v>842789.5</v>
      </c>
      <c r="I66" s="26">
        <v>781138.17</v>
      </c>
      <c r="J66" s="6">
        <v>920507.78</v>
      </c>
      <c r="K66" s="6">
        <v>1281678.1200000001</v>
      </c>
      <c r="L66" s="6">
        <v>1117769.03</v>
      </c>
      <c r="M66" s="6">
        <v>1027251.49</v>
      </c>
      <c r="N66" s="5">
        <f t="shared" si="0"/>
        <v>10930698.779999999</v>
      </c>
      <c r="O66" s="6"/>
      <c r="P66" s="6"/>
    </row>
    <row r="67" spans="1:17">
      <c r="A67" t="s">
        <v>55</v>
      </c>
      <c r="B67" s="6">
        <v>250904.43</v>
      </c>
      <c r="C67" s="6">
        <v>276678.39</v>
      </c>
      <c r="D67" s="6">
        <v>243337.29</v>
      </c>
      <c r="E67" s="6">
        <v>278758.65000000002</v>
      </c>
      <c r="F67" s="6">
        <v>282163.99</v>
      </c>
      <c r="G67" s="6">
        <v>283932.98</v>
      </c>
      <c r="H67" s="6">
        <v>327498.63</v>
      </c>
      <c r="I67" s="6">
        <v>455476.44</v>
      </c>
      <c r="J67" s="6">
        <v>540499.98</v>
      </c>
      <c r="K67" s="6">
        <v>627905.6</v>
      </c>
      <c r="L67" s="6">
        <v>322970.12</v>
      </c>
      <c r="M67" s="6">
        <v>270474.37</v>
      </c>
      <c r="N67" s="5">
        <f t="shared" si="0"/>
        <v>4160600.8700000006</v>
      </c>
      <c r="O67" s="6"/>
      <c r="P67" s="6"/>
    </row>
    <row r="68" spans="1:17">
      <c r="A68" t="s">
        <v>56</v>
      </c>
      <c r="B68" s="6">
        <v>579803.66</v>
      </c>
      <c r="C68" s="6">
        <v>299815.34999999998</v>
      </c>
      <c r="D68" s="6">
        <v>237603.74</v>
      </c>
      <c r="E68" s="6">
        <v>176851.48</v>
      </c>
      <c r="F68" s="6">
        <v>119885.26</v>
      </c>
      <c r="G68" s="6">
        <v>129592.2</v>
      </c>
      <c r="H68" s="6">
        <v>94216.38</v>
      </c>
      <c r="I68" s="6">
        <v>141041.51</v>
      </c>
      <c r="J68" s="6">
        <v>283082.34999999998</v>
      </c>
      <c r="K68" s="6">
        <v>238024.08</v>
      </c>
      <c r="L68" s="6">
        <v>286770.64</v>
      </c>
      <c r="M68" s="6">
        <v>478717.64</v>
      </c>
      <c r="N68" s="5">
        <f t="shared" si="0"/>
        <v>3065404.29</v>
      </c>
      <c r="O68" s="6"/>
      <c r="P68" s="6"/>
    </row>
    <row r="69" spans="1:17">
      <c r="A69" t="s">
        <v>57</v>
      </c>
      <c r="B69" s="26">
        <v>1798858.82</v>
      </c>
      <c r="C69" s="6">
        <v>1071440.58</v>
      </c>
      <c r="D69" s="6">
        <v>1109545.51</v>
      </c>
      <c r="E69" s="6">
        <v>1200835.43</v>
      </c>
      <c r="F69" s="6">
        <v>1278085.24</v>
      </c>
      <c r="G69" s="6">
        <v>1832027.97</v>
      </c>
      <c r="H69" s="6">
        <v>2623777.4700000002</v>
      </c>
      <c r="I69" s="6">
        <v>2956716.64</v>
      </c>
      <c r="J69" s="6">
        <v>3869499.95</v>
      </c>
      <c r="K69" s="6">
        <v>2149367.31</v>
      </c>
      <c r="L69" s="6">
        <v>1617761.31</v>
      </c>
      <c r="M69" s="6">
        <v>1863976.36</v>
      </c>
      <c r="N69" s="5">
        <f t="shared" si="0"/>
        <v>23371892.589999996</v>
      </c>
      <c r="O69" s="6"/>
      <c r="P69" s="6"/>
    </row>
    <row r="70" spans="1:17">
      <c r="A70" t="s">
        <v>58</v>
      </c>
      <c r="B70" s="26">
        <v>383585.77</v>
      </c>
      <c r="C70" s="6">
        <v>333760.65999999997</v>
      </c>
      <c r="D70" s="6">
        <v>475615.02</v>
      </c>
      <c r="E70" s="6">
        <v>421671.17</v>
      </c>
      <c r="F70" s="6">
        <v>524761.07999999996</v>
      </c>
      <c r="G70" s="6">
        <v>472255.69</v>
      </c>
      <c r="H70" s="6">
        <v>567723.81999999995</v>
      </c>
      <c r="I70" s="6">
        <v>558092.49</v>
      </c>
      <c r="J70" s="6">
        <v>625272.31000000006</v>
      </c>
      <c r="K70" s="6">
        <v>497186.73</v>
      </c>
      <c r="L70" s="6">
        <v>440873.54</v>
      </c>
      <c r="M70" s="6">
        <v>467695.81</v>
      </c>
      <c r="N70" s="5">
        <f t="shared" si="0"/>
        <v>5768494.0899999999</v>
      </c>
      <c r="O70" s="6"/>
      <c r="P70" s="6"/>
    </row>
    <row r="71" spans="1:17">
      <c r="A71" t="s">
        <v>59</v>
      </c>
      <c r="B71" s="6">
        <v>37150.76</v>
      </c>
      <c r="C71" s="6">
        <v>30712.25</v>
      </c>
      <c r="D71" s="6">
        <v>31777.439999999999</v>
      </c>
      <c r="E71" s="6">
        <v>33259.97</v>
      </c>
      <c r="F71" s="6">
        <v>51231.13</v>
      </c>
      <c r="G71" s="6">
        <v>59880.9</v>
      </c>
      <c r="H71" s="6">
        <v>64487.14</v>
      </c>
      <c r="I71" s="6">
        <v>122014.25</v>
      </c>
      <c r="J71" s="6">
        <v>115963.57</v>
      </c>
      <c r="K71" s="6">
        <v>111558.92</v>
      </c>
      <c r="L71" s="6">
        <v>61711.27</v>
      </c>
      <c r="M71" s="6">
        <v>42638.25</v>
      </c>
      <c r="N71" s="5">
        <f t="shared" si="0"/>
        <v>762385.85000000009</v>
      </c>
      <c r="O71" s="6"/>
      <c r="P71" s="6"/>
    </row>
    <row r="72" spans="1:17">
      <c r="A72" t="s">
        <v>60</v>
      </c>
      <c r="B72" s="6">
        <v>23293.99</v>
      </c>
      <c r="C72" s="6">
        <v>23947.759999999998</v>
      </c>
      <c r="D72" s="6">
        <v>23885.11</v>
      </c>
      <c r="E72" s="6">
        <v>29053.09</v>
      </c>
      <c r="F72" s="6">
        <v>19179.919999999998</v>
      </c>
      <c r="G72" s="6">
        <v>16850.41</v>
      </c>
      <c r="H72" s="6">
        <v>21027.74</v>
      </c>
      <c r="I72" s="6">
        <v>14329.9</v>
      </c>
      <c r="J72" s="6">
        <v>21388.52</v>
      </c>
      <c r="K72" s="6">
        <v>24917.7</v>
      </c>
      <c r="L72" s="6">
        <v>39424.29</v>
      </c>
      <c r="M72" s="6">
        <v>25147.24</v>
      </c>
      <c r="N72" s="5">
        <f t="shared" si="0"/>
        <v>282445.67</v>
      </c>
      <c r="O72" s="6"/>
      <c r="P72" s="6"/>
    </row>
    <row r="73" spans="1:17">
      <c r="A73" t="s">
        <v>130</v>
      </c>
      <c r="B73" s="6">
        <v>49422.97</v>
      </c>
      <c r="C73" s="6">
        <v>58158.75</v>
      </c>
      <c r="D73" s="6">
        <v>46676.04</v>
      </c>
      <c r="E73" s="6">
        <v>57214.14</v>
      </c>
      <c r="F73" s="6">
        <v>33412.35</v>
      </c>
      <c r="G73" s="6">
        <v>31863.68</v>
      </c>
      <c r="H73" s="6">
        <v>27096.51</v>
      </c>
      <c r="I73" s="6">
        <v>28723.94</v>
      </c>
      <c r="J73" s="6">
        <v>35845.93</v>
      </c>
      <c r="K73" s="6">
        <v>39582.25</v>
      </c>
      <c r="L73" s="6">
        <v>44179.16</v>
      </c>
      <c r="M73" s="6">
        <v>46528.21</v>
      </c>
      <c r="N73" s="5">
        <f t="shared" si="0"/>
        <v>498703.93000000011</v>
      </c>
      <c r="O73" s="6"/>
      <c r="P73" s="6"/>
    </row>
    <row r="74" spans="1:17">
      <c r="A74" t="s">
        <v>62</v>
      </c>
      <c r="B74" s="6">
        <v>0</v>
      </c>
      <c r="C74" s="6">
        <v>0</v>
      </c>
      <c r="D74" s="6"/>
      <c r="E74" s="6"/>
      <c r="F74" s="6"/>
      <c r="G74" s="6"/>
      <c r="H74" s="6">
        <v>0</v>
      </c>
      <c r="I74" s="6">
        <v>0</v>
      </c>
      <c r="J74" s="6"/>
      <c r="K74" s="6"/>
      <c r="L74" s="6">
        <v>0</v>
      </c>
      <c r="M74" s="6">
        <v>0</v>
      </c>
      <c r="N74" s="5">
        <f t="shared" si="0"/>
        <v>0</v>
      </c>
      <c r="O74" s="6"/>
      <c r="P74" s="6"/>
    </row>
    <row r="75" spans="1:17">
      <c r="A75" t="s">
        <v>63</v>
      </c>
      <c r="B75" s="6">
        <f>2664216.44*0.5</f>
        <v>1332108.22</v>
      </c>
      <c r="C75" s="6">
        <f>1360602.04*0.5</f>
        <v>680301.02</v>
      </c>
      <c r="D75" s="6">
        <f>1123321.45*0.5</f>
        <v>561660.72499999998</v>
      </c>
      <c r="E75" s="6">
        <f>1356545.71*0.5</f>
        <v>678272.85499999998</v>
      </c>
      <c r="F75" s="6">
        <f>1177390.95*0.5</f>
        <v>588695.47499999998</v>
      </c>
      <c r="G75" s="6">
        <f>1248327.22*0.5</f>
        <v>624163.61</v>
      </c>
      <c r="H75" s="6">
        <f>1801530.38*0.5</f>
        <v>900765.19</v>
      </c>
      <c r="I75" s="6">
        <f>2541383.2*0.5</f>
        <v>1270691.6000000001</v>
      </c>
      <c r="J75" s="6">
        <f>2964236.25*0.5</f>
        <v>1482118.125</v>
      </c>
      <c r="K75" s="6">
        <f>2314072.81*0.5</f>
        <v>1157036.405</v>
      </c>
      <c r="L75" s="6">
        <f>1635488.24*0.5</f>
        <v>817744.12</v>
      </c>
      <c r="M75" s="6">
        <f>2374339.28*0.5</f>
        <v>1187169.6399999999</v>
      </c>
      <c r="N75" s="5">
        <f t="shared" si="0"/>
        <v>11280726.984999999</v>
      </c>
      <c r="O75" s="6"/>
      <c r="P75" s="6"/>
    </row>
    <row r="76" spans="1:17">
      <c r="A76" t="s">
        <v>125</v>
      </c>
      <c r="B76" s="6">
        <v>14225.99</v>
      </c>
      <c r="C76" s="6">
        <v>16343.26</v>
      </c>
      <c r="D76" s="6">
        <v>11181.54</v>
      </c>
      <c r="E76" s="6">
        <v>12127.88</v>
      </c>
      <c r="F76" s="6">
        <v>11930.13</v>
      </c>
      <c r="G76" s="6">
        <v>10969.51</v>
      </c>
      <c r="H76" s="6">
        <v>11485.75</v>
      </c>
      <c r="I76" s="6">
        <v>11869.02</v>
      </c>
      <c r="J76" s="6">
        <v>12646.13</v>
      </c>
      <c r="K76" s="6">
        <v>17752.37</v>
      </c>
      <c r="L76" s="6">
        <v>16561.560000000001</v>
      </c>
      <c r="M76" s="6">
        <v>16454.59</v>
      </c>
      <c r="N76" s="5">
        <f t="shared" si="0"/>
        <v>163547.73000000001</v>
      </c>
      <c r="O76" s="6"/>
      <c r="P76" s="6"/>
      <c r="Q76" s="6"/>
    </row>
    <row r="77" spans="1:17">
      <c r="A77" t="s">
        <v>65</v>
      </c>
      <c r="B77" s="6">
        <v>5129157.1900000004</v>
      </c>
      <c r="C77" s="6">
        <v>2228309.2400000002</v>
      </c>
      <c r="D77" s="6">
        <v>1942668.45</v>
      </c>
      <c r="E77" s="6">
        <v>1350821.44</v>
      </c>
      <c r="F77" s="6">
        <v>824482.43</v>
      </c>
      <c r="G77" s="6">
        <v>651529.85</v>
      </c>
      <c r="H77" s="6">
        <v>501332.27</v>
      </c>
      <c r="I77" s="6">
        <v>626264.74</v>
      </c>
      <c r="J77" s="6">
        <v>2261800.83</v>
      </c>
      <c r="K77" s="6">
        <v>1745617.69</v>
      </c>
      <c r="L77" s="6">
        <v>2279693.96</v>
      </c>
      <c r="M77" s="6">
        <v>5421242.1600000001</v>
      </c>
      <c r="N77" s="5">
        <f>SUM(B77:M77)</f>
        <v>24962920.25</v>
      </c>
      <c r="O77" s="6"/>
      <c r="P77" s="6"/>
    </row>
    <row r="78" spans="1:17">
      <c r="A78" t="s">
        <v>66</v>
      </c>
      <c r="B78" s="6">
        <v>9559.2999999999993</v>
      </c>
      <c r="C78" s="6">
        <v>11856.77</v>
      </c>
      <c r="D78" s="6">
        <v>5611.44</v>
      </c>
      <c r="E78" s="6">
        <v>8144.87</v>
      </c>
      <c r="F78" s="6">
        <v>6260.66</v>
      </c>
      <c r="G78" s="6">
        <v>6420.83</v>
      </c>
      <c r="H78" s="6">
        <v>6057.53</v>
      </c>
      <c r="I78" s="6">
        <v>5424.51</v>
      </c>
      <c r="J78" s="6">
        <v>6632.15</v>
      </c>
      <c r="K78" s="6">
        <v>8310.7000000000007</v>
      </c>
      <c r="L78" s="6">
        <v>8076.94</v>
      </c>
      <c r="M78" s="6">
        <v>7688.21</v>
      </c>
      <c r="N78" s="5">
        <f>SUM(B78:M78)</f>
        <v>90043.91</v>
      </c>
      <c r="O78" s="6"/>
      <c r="P78" s="6"/>
    </row>
    <row r="79" spans="1:17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26"/>
      <c r="M79" s="5"/>
      <c r="N79" s="5"/>
      <c r="O79" s="6"/>
      <c r="P79" s="6"/>
    </row>
    <row r="80" spans="1:17">
      <c r="A80" t="s">
        <v>68</v>
      </c>
      <c r="B80" s="5">
        <f>SUM(B12:B78)</f>
        <v>78772376.255999967</v>
      </c>
      <c r="C80" s="5">
        <f t="shared" ref="C80" si="1">SUM(C12:C78)</f>
        <v>68026630.458666652</v>
      </c>
      <c r="D80" s="5">
        <f>SUM(D12:D78)</f>
        <v>59068264.263666667</v>
      </c>
      <c r="E80" s="5">
        <f t="shared" ref="E80:M80" si="2">SUM(E12:E78)</f>
        <v>61879178.58366666</v>
      </c>
      <c r="F80" s="5">
        <f t="shared" si="2"/>
        <v>65725592.332333356</v>
      </c>
      <c r="G80" s="5">
        <f t="shared" si="2"/>
        <v>70165997.352666661</v>
      </c>
      <c r="H80" s="5">
        <f t="shared" ref="H80:I80" si="3">SUM(H12:H78)</f>
        <v>80024592.806666657</v>
      </c>
      <c r="I80" s="5">
        <f t="shared" si="3"/>
        <v>90969785.073333323</v>
      </c>
      <c r="J80" s="5">
        <f t="shared" si="2"/>
        <v>112068348.67899999</v>
      </c>
      <c r="K80" s="5">
        <f t="shared" si="2"/>
        <v>103090171.07153335</v>
      </c>
      <c r="L80" s="5">
        <f t="shared" si="2"/>
        <v>79713757.032533348</v>
      </c>
      <c r="M80" s="5">
        <f t="shared" si="2"/>
        <v>85432896.072399989</v>
      </c>
      <c r="N80" s="5">
        <f>SUM(B80:M80)</f>
        <v>954937589.98246658</v>
      </c>
      <c r="O80" s="6"/>
      <c r="P80" s="6"/>
    </row>
    <row r="81" spans="3:9">
      <c r="C81" s="6"/>
      <c r="D81" s="6"/>
      <c r="G81" s="5"/>
      <c r="H81" s="5"/>
      <c r="I81" s="5"/>
    </row>
    <row r="82" spans="3:9">
      <c r="C82" s="6"/>
      <c r="D82" s="6"/>
      <c r="G82" s="5"/>
      <c r="H82" s="5"/>
      <c r="I82" s="5"/>
    </row>
    <row r="83" spans="3:9">
      <c r="C83" s="6"/>
      <c r="D83" s="6"/>
      <c r="G83" s="5"/>
    </row>
    <row r="84" spans="3:9">
      <c r="C84" s="6"/>
      <c r="D84" s="6"/>
      <c r="G84" s="5"/>
    </row>
    <row r="85" spans="3:9">
      <c r="C85" s="6"/>
      <c r="D85" s="6"/>
      <c r="G85" s="5"/>
    </row>
    <row r="86" spans="3:9">
      <c r="C86" s="6"/>
      <c r="D86" s="6"/>
      <c r="G86" s="5"/>
    </row>
    <row r="87" spans="3:9">
      <c r="C87" s="6"/>
      <c r="D87" s="6"/>
      <c r="G87" s="5"/>
    </row>
    <row r="88" spans="3:9">
      <c r="C88" s="6"/>
      <c r="D88" s="6"/>
      <c r="G88" s="5"/>
    </row>
    <row r="89" spans="3:9">
      <c r="C89" s="6"/>
      <c r="D89" s="6"/>
      <c r="G89" s="5"/>
    </row>
    <row r="90" spans="3:9">
      <c r="C90" s="6"/>
      <c r="D90" s="6"/>
      <c r="G90" s="5"/>
    </row>
    <row r="91" spans="3:9">
      <c r="C91" s="6"/>
      <c r="D91" s="6"/>
      <c r="G91" s="5"/>
    </row>
    <row r="92" spans="3:9">
      <c r="C92" s="6"/>
      <c r="D92" s="6"/>
      <c r="G92" s="5"/>
    </row>
    <row r="93" spans="3:9">
      <c r="C93" s="6"/>
      <c r="D93" s="6"/>
      <c r="G93" s="5"/>
    </row>
    <row r="94" spans="3:9">
      <c r="C94" s="6"/>
      <c r="D94" s="6"/>
      <c r="G94" s="5"/>
    </row>
    <row r="95" spans="3:9">
      <c r="C95" s="6"/>
      <c r="D95" s="6"/>
      <c r="G95" s="5"/>
    </row>
    <row r="96" spans="3:9">
      <c r="C96" s="6"/>
      <c r="D96" s="6"/>
      <c r="G96" s="5"/>
    </row>
    <row r="97" spans="3:7">
      <c r="C97" s="6"/>
      <c r="D97" s="6"/>
      <c r="G97" s="5"/>
    </row>
    <row r="98" spans="3:7">
      <c r="C98" s="6"/>
      <c r="D98" s="6"/>
      <c r="G98" s="5"/>
    </row>
    <row r="99" spans="3:7">
      <c r="C99" s="6"/>
      <c r="D99" s="6"/>
      <c r="G99" s="5"/>
    </row>
    <row r="100" spans="3:7">
      <c r="C100" s="6"/>
      <c r="D100" s="6"/>
      <c r="G100" s="5"/>
    </row>
    <row r="101" spans="3:7">
      <c r="C101" s="6"/>
      <c r="D101" s="6"/>
      <c r="G101" s="5"/>
    </row>
    <row r="102" spans="3:7">
      <c r="C102" s="6"/>
      <c r="D102" s="6"/>
      <c r="G102" s="5"/>
    </row>
    <row r="103" spans="3:7">
      <c r="C103" s="6"/>
      <c r="D103" s="6"/>
      <c r="G103" s="5"/>
    </row>
    <row r="104" spans="3:7">
      <c r="C104" s="6"/>
      <c r="D104" s="6"/>
      <c r="G104" s="5"/>
    </row>
    <row r="105" spans="3:7">
      <c r="C105" s="6"/>
      <c r="D105" s="6"/>
      <c r="G105" s="5"/>
    </row>
    <row r="106" spans="3:7">
      <c r="C106" s="6"/>
      <c r="D106" s="6"/>
      <c r="G106" s="5"/>
    </row>
    <row r="107" spans="3:7">
      <c r="C107" s="6"/>
      <c r="D107" s="6"/>
      <c r="G107" s="5"/>
    </row>
    <row r="108" spans="3:7">
      <c r="C108" s="6"/>
      <c r="D108" s="6"/>
      <c r="G108" s="5"/>
    </row>
    <row r="109" spans="3:7">
      <c r="C109" s="6"/>
      <c r="D109" s="6"/>
      <c r="G109" s="5"/>
    </row>
    <row r="110" spans="3:7">
      <c r="C110" s="6"/>
      <c r="D110" s="6"/>
      <c r="G110" s="5"/>
    </row>
    <row r="111" spans="3:7">
      <c r="C111" s="6"/>
      <c r="D111" s="6"/>
      <c r="G111" s="5"/>
    </row>
    <row r="112" spans="3:7">
      <c r="C112" s="6"/>
      <c r="D112" s="6"/>
      <c r="G112" s="5"/>
    </row>
    <row r="113" spans="3:7">
      <c r="C113" s="6"/>
      <c r="D113" s="6"/>
      <c r="G113" s="5"/>
    </row>
    <row r="114" spans="3:7">
      <c r="C114" s="6"/>
      <c r="D114" s="6"/>
      <c r="G114" s="5"/>
    </row>
    <row r="115" spans="3:7">
      <c r="C115" s="6"/>
      <c r="D115" s="6"/>
      <c r="G115" s="5"/>
    </row>
    <row r="116" spans="3:7">
      <c r="C116" s="6"/>
      <c r="D116" s="6"/>
      <c r="G116" s="5"/>
    </row>
    <row r="117" spans="3:7">
      <c r="C117" s="6"/>
      <c r="D117" s="6"/>
      <c r="G117" s="5"/>
    </row>
    <row r="118" spans="3:7">
      <c r="C118" s="6"/>
      <c r="D118" s="6"/>
      <c r="G118" s="5"/>
    </row>
    <row r="119" spans="3:7">
      <c r="C119" s="6"/>
      <c r="D119" s="6"/>
      <c r="G119" s="5"/>
    </row>
    <row r="120" spans="3:7">
      <c r="C120" s="6"/>
      <c r="D120" s="6"/>
      <c r="G120" s="5"/>
    </row>
    <row r="121" spans="3:7">
      <c r="C121" s="6"/>
      <c r="D121" s="6"/>
      <c r="G121" s="5"/>
    </row>
    <row r="122" spans="3:7">
      <c r="C122" s="6"/>
      <c r="D122" s="6"/>
      <c r="G122" s="5"/>
    </row>
    <row r="123" spans="3:7">
      <c r="C123" s="6"/>
      <c r="D123" s="6"/>
      <c r="G123" s="5"/>
    </row>
    <row r="124" spans="3:7">
      <c r="C124" s="6"/>
      <c r="D124" s="6"/>
      <c r="G124" s="5"/>
    </row>
    <row r="125" spans="3:7">
      <c r="C125" s="6"/>
      <c r="D125" s="6"/>
      <c r="G125" s="5"/>
    </row>
    <row r="126" spans="3:7">
      <c r="C126" s="6"/>
      <c r="D126" s="6"/>
      <c r="G126" s="5"/>
    </row>
    <row r="127" spans="3:7">
      <c r="C127" s="6"/>
      <c r="D127" s="6"/>
      <c r="G127" s="5"/>
    </row>
    <row r="128" spans="3:7">
      <c r="C128" s="6"/>
      <c r="D128" s="6"/>
      <c r="G128" s="5"/>
    </row>
    <row r="129" spans="3:7">
      <c r="C129" s="6"/>
      <c r="D129" s="6"/>
      <c r="G129" s="5"/>
    </row>
    <row r="130" spans="3:7">
      <c r="C130" s="6"/>
      <c r="D130" s="6"/>
      <c r="G130" s="5"/>
    </row>
    <row r="131" spans="3:7">
      <c r="C131" s="6"/>
      <c r="D131" s="6"/>
      <c r="G131" s="5"/>
    </row>
    <row r="132" spans="3:7">
      <c r="C132" s="6"/>
      <c r="D132" s="6"/>
      <c r="G132" s="5"/>
    </row>
    <row r="133" spans="3:7">
      <c r="C133" s="6"/>
      <c r="D133" s="6"/>
      <c r="G133" s="5"/>
    </row>
    <row r="134" spans="3:7">
      <c r="C134" s="6"/>
      <c r="D134" s="6"/>
      <c r="G134" s="5"/>
    </row>
    <row r="135" spans="3:7">
      <c r="C135" s="6"/>
      <c r="D135" s="6"/>
      <c r="G135" s="5"/>
    </row>
    <row r="136" spans="3:7">
      <c r="C136" s="6"/>
      <c r="D136" s="6"/>
      <c r="G136" s="5"/>
    </row>
    <row r="137" spans="3:7">
      <c r="C137" s="6"/>
      <c r="D137" s="6"/>
      <c r="G137" s="5"/>
    </row>
    <row r="138" spans="3:7">
      <c r="C138" s="6"/>
      <c r="D138" s="6"/>
      <c r="G138" s="5"/>
    </row>
    <row r="139" spans="3:7">
      <c r="C139" s="6"/>
      <c r="D139" s="6"/>
      <c r="G139" s="5"/>
    </row>
    <row r="140" spans="3:7">
      <c r="C140" s="6"/>
      <c r="D140" s="6"/>
      <c r="G140" s="5"/>
    </row>
    <row r="141" spans="3:7">
      <c r="C141" s="6"/>
      <c r="D141" s="6"/>
      <c r="G141" s="5"/>
    </row>
    <row r="142" spans="3:7">
      <c r="C142" s="6"/>
      <c r="D142" s="5"/>
      <c r="G142" s="5"/>
    </row>
    <row r="143" spans="3:7">
      <c r="C143" s="6"/>
      <c r="D143" s="5"/>
      <c r="G143" s="5"/>
    </row>
    <row r="144" spans="3:7">
      <c r="C144" s="6"/>
      <c r="G144" s="5"/>
    </row>
    <row r="145" spans="3:7">
      <c r="C145" s="5"/>
      <c r="G145" s="5"/>
    </row>
    <row r="146" spans="3:7">
      <c r="C146" s="5"/>
      <c r="G146" s="5"/>
    </row>
    <row r="147" spans="3:7">
      <c r="G147" s="5"/>
    </row>
    <row r="148" spans="3:7">
      <c r="G148" s="5"/>
    </row>
    <row r="149" spans="3:7">
      <c r="G149" s="5"/>
    </row>
    <row r="150" spans="3:7">
      <c r="G150" s="5"/>
    </row>
    <row r="151" spans="3:7">
      <c r="G151" s="5"/>
    </row>
    <row r="152" spans="3:7">
      <c r="G152" s="5"/>
    </row>
    <row r="153" spans="3:7">
      <c r="G153" s="5"/>
    </row>
    <row r="154" spans="3:7">
      <c r="G154" s="5"/>
    </row>
    <row r="155" spans="3:7">
      <c r="G155" s="5"/>
    </row>
    <row r="156" spans="3:7">
      <c r="G156" s="5"/>
    </row>
    <row r="157" spans="3:7">
      <c r="G157" s="5"/>
    </row>
    <row r="158" spans="3:7">
      <c r="G158" s="5"/>
    </row>
    <row r="159" spans="3:7">
      <c r="G159" s="5"/>
    </row>
    <row r="160" spans="3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" right="0" top="0.5" bottom="0.25" header="0" footer="0"/>
  <pageSetup scale="110" fitToHeight="1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4"/>
    <pageSetUpPr fitToPage="1"/>
  </sheetPr>
  <dimension ref="A1:N82"/>
  <sheetViews>
    <sheetView workbookViewId="0">
      <pane xSplit="1" ySplit="11" topLeftCell="B45" activePane="bottomRight" state="frozen"/>
      <selection pane="topRight" activeCell="B1" sqref="B1"/>
      <selection pane="bottomLeft" activeCell="A10" sqref="A10"/>
      <selection pane="bottomRight" activeCell="L55" sqref="L55"/>
    </sheetView>
  </sheetViews>
  <sheetFormatPr defaultRowHeight="12.75"/>
  <cols>
    <col min="1" max="1" width="16.1640625" bestFit="1" customWidth="1"/>
    <col min="7" max="13" width="10.1640625" bestFit="1" customWidth="1"/>
    <col min="14" max="14" width="10.1640625" style="5" bestFit="1" customWidth="1"/>
  </cols>
  <sheetData>
    <row r="1" spans="1:14">
      <c r="A1" t="str">
        <f>'SFY1718'!A1</f>
        <v>VALIDATED TAX RECEIPTS DATA FOR:  JULY, 2017 thru June, 2018</v>
      </c>
      <c r="N1" t="s">
        <v>89</v>
      </c>
    </row>
    <row r="2" spans="1:14">
      <c r="N2"/>
    </row>
    <row r="3" spans="1:14">
      <c r="A3" s="44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4" t="s">
        <v>135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>
      <c r="A7" s="44" t="s">
        <v>132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9" spans="1:14">
      <c r="B9" s="1">
        <f>'Local Option Sales Tax Coll'!B9</f>
        <v>42917</v>
      </c>
      <c r="C9" s="1">
        <f>'Local Option Sales Tax Coll'!C9</f>
        <v>42948</v>
      </c>
      <c r="D9" s="1">
        <f>'Local Option Sales Tax Coll'!D9</f>
        <v>42979</v>
      </c>
      <c r="E9" s="1">
        <f>'Local Option Sales Tax Coll'!E9</f>
        <v>43009</v>
      </c>
      <c r="F9" s="1">
        <f>'Local Option Sales Tax Coll'!F9</f>
        <v>43040</v>
      </c>
      <c r="G9" s="1">
        <f>'Local Option Sales Tax Coll'!G9</f>
        <v>43070</v>
      </c>
      <c r="H9" s="1">
        <f>'Local Option Sales Tax Coll'!H9</f>
        <v>43101</v>
      </c>
      <c r="I9" s="1">
        <f>'Local Option Sales Tax Coll'!I9</f>
        <v>43132</v>
      </c>
      <c r="J9" s="1">
        <f>'Local Option Sales Tax Coll'!J9</f>
        <v>43160</v>
      </c>
      <c r="K9" s="1">
        <f>'Local Option Sales Tax Coll'!K9</f>
        <v>43191</v>
      </c>
      <c r="L9" s="1">
        <f>'Local Option Sales Tax Coll'!L9</f>
        <v>43221</v>
      </c>
      <c r="M9" s="1">
        <f>'Local Option Sales Tax Coll'!M9</f>
        <v>43252</v>
      </c>
      <c r="N9" s="1" t="str">
        <f>'Local Option Sales Tax Coll'!N9</f>
        <v>SFY17-18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</row>
    <row r="12" spans="1:14">
      <c r="A12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>
        <f>SUM(B12:M12)</f>
        <v>0</v>
      </c>
    </row>
    <row r="13" spans="1:14">
      <c r="A13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 t="shared" ref="N13:N76" si="0">SUM(B13:M13)</f>
        <v>0</v>
      </c>
    </row>
    <row r="14" spans="1:14">
      <c r="A14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0"/>
        <v>0</v>
      </c>
    </row>
    <row r="15" spans="1:14">
      <c r="A1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0"/>
        <v>0</v>
      </c>
    </row>
    <row r="16" spans="1:14">
      <c r="A16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0"/>
        <v>0</v>
      </c>
    </row>
    <row r="17" spans="1:14">
      <c r="A17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0"/>
        <v>0</v>
      </c>
    </row>
    <row r="18" spans="1:14">
      <c r="A18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0"/>
        <v>0</v>
      </c>
    </row>
    <row r="19" spans="1:14">
      <c r="A19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f t="shared" si="0"/>
        <v>0</v>
      </c>
    </row>
    <row r="20" spans="1:14">
      <c r="A20" t="s">
        <v>96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>
        <f t="shared" si="0"/>
        <v>0</v>
      </c>
    </row>
    <row r="21" spans="1:14">
      <c r="A21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>
        <f t="shared" si="0"/>
        <v>0</v>
      </c>
    </row>
    <row r="22" spans="1:14">
      <c r="A22" t="s">
        <v>11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0"/>
        <v>0</v>
      </c>
    </row>
    <row r="23" spans="1:14">
      <c r="A23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0"/>
        <v>0</v>
      </c>
    </row>
    <row r="24" spans="1:14">
      <c r="A24" s="22" t="s">
        <v>128</v>
      </c>
      <c r="B24" s="6">
        <v>5413517.6200000001</v>
      </c>
      <c r="C24" s="6">
        <v>6615521.5199999996</v>
      </c>
      <c r="D24" s="6">
        <v>5466953.4000000004</v>
      </c>
      <c r="E24" s="6">
        <v>4384326.2</v>
      </c>
      <c r="F24" s="6">
        <v>5789646.3499999996</v>
      </c>
      <c r="G24" s="6">
        <v>7014610.9900000002</v>
      </c>
      <c r="H24" s="6">
        <v>8718432.7200000007</v>
      </c>
      <c r="I24" s="6">
        <v>9855280.0600000005</v>
      </c>
      <c r="J24" s="6">
        <v>10103557.529999999</v>
      </c>
      <c r="K24" s="6">
        <v>11412087.49</v>
      </c>
      <c r="L24" s="6">
        <v>8485076.3300000001</v>
      </c>
      <c r="M24" s="6">
        <v>7064821.5999999996</v>
      </c>
      <c r="N24" s="5">
        <f>SUM(B24:M24)</f>
        <v>90323831.809999987</v>
      </c>
    </row>
    <row r="25" spans="1:14">
      <c r="A25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>
        <f t="shared" si="0"/>
        <v>0</v>
      </c>
    </row>
    <row r="26" spans="1:14">
      <c r="A26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>
        <f t="shared" si="0"/>
        <v>0</v>
      </c>
    </row>
    <row r="27" spans="1:14">
      <c r="A27" s="23" t="s">
        <v>15</v>
      </c>
      <c r="B27" s="6">
        <f>'Tourist Development Tax'!B27/4*2</f>
        <v>720202.16999999993</v>
      </c>
      <c r="C27" s="6">
        <f>'Tourist Development Tax'!C27/4*2</f>
        <v>616920.33333333326</v>
      </c>
      <c r="D27" s="6">
        <f>'Tourist Development Tax'!D27/4*2</f>
        <v>674791.89333333331</v>
      </c>
      <c r="E27" s="6">
        <f>'Tourist Development Tax'!E27/4*2</f>
        <v>643471.26333333331</v>
      </c>
      <c r="F27" s="6">
        <f>'Tourist Development Tax'!F27/4*2</f>
        <v>771239.53666666662</v>
      </c>
      <c r="G27" s="6">
        <f>'Tourist Development Tax'!G27/4*2</f>
        <v>608880.05333333334</v>
      </c>
      <c r="H27" s="6">
        <f>'Tourist Development Tax'!H27/4*2</f>
        <v>671107.04333333333</v>
      </c>
      <c r="I27" s="6">
        <f>'Tourist Development Tax'!I27/4*2</f>
        <v>716067.47666666668</v>
      </c>
      <c r="J27" s="6">
        <f>'Tourist Development Tax'!J27/4*2</f>
        <v>812915.02</v>
      </c>
      <c r="K27" s="6">
        <f>'Tourist Development Tax'!K27/4*2</f>
        <v>794560.07666666666</v>
      </c>
      <c r="L27" s="6">
        <f>'Tourist Development Tax'!L27/4*2</f>
        <v>793902.47666666668</v>
      </c>
      <c r="M27" s="6">
        <f>'Tourist Development Tax'!M27/4*2</f>
        <v>723288.47000000009</v>
      </c>
      <c r="N27" s="5">
        <f>SUM(B27:M27)</f>
        <v>8547345.8133333325</v>
      </c>
    </row>
    <row r="28" spans="1:14">
      <c r="A28" t="s">
        <v>16</v>
      </c>
      <c r="B28" s="6"/>
      <c r="C28" s="6"/>
      <c r="D28" s="6"/>
      <c r="E28" s="6"/>
      <c r="F28" s="25"/>
      <c r="G28" s="6"/>
      <c r="H28" s="6"/>
      <c r="I28" s="6"/>
      <c r="J28" s="6"/>
      <c r="K28" s="6"/>
      <c r="L28" s="6"/>
      <c r="M28" s="6"/>
      <c r="N28" s="5">
        <f t="shared" si="0"/>
        <v>0</v>
      </c>
    </row>
    <row r="29" spans="1:14">
      <c r="A29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>
        <f t="shared" si="0"/>
        <v>0</v>
      </c>
    </row>
    <row r="30" spans="1:14">
      <c r="A30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>
        <f t="shared" si="0"/>
        <v>0</v>
      </c>
    </row>
    <row r="31" spans="1:14">
      <c r="A31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>
        <f t="shared" si="0"/>
        <v>0</v>
      </c>
    </row>
    <row r="32" spans="1:14">
      <c r="A32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>
        <f t="shared" si="0"/>
        <v>0</v>
      </c>
    </row>
    <row r="33" spans="1:14">
      <c r="A33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>
        <f t="shared" si="0"/>
        <v>0</v>
      </c>
    </row>
    <row r="34" spans="1:14">
      <c r="A34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>
        <f t="shared" si="0"/>
        <v>0</v>
      </c>
    </row>
    <row r="35" spans="1:14">
      <c r="A35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>
        <f t="shared" si="0"/>
        <v>0</v>
      </c>
    </row>
    <row r="36" spans="1:14">
      <c r="A36" t="s"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>
        <f t="shared" si="0"/>
        <v>0</v>
      </c>
    </row>
    <row r="37" spans="1:14">
      <c r="A37" t="s"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>
        <f t="shared" si="0"/>
        <v>0</v>
      </c>
    </row>
    <row r="38" spans="1:14">
      <c r="A38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>
        <f t="shared" si="0"/>
        <v>0</v>
      </c>
    </row>
    <row r="39" spans="1:14">
      <c r="A39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5">
        <f t="shared" si="0"/>
        <v>0</v>
      </c>
    </row>
    <row r="40" spans="1:14">
      <c r="A40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>
        <f t="shared" si="0"/>
        <v>0</v>
      </c>
    </row>
    <row r="41" spans="1:14">
      <c r="A41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5">
        <f t="shared" si="0"/>
        <v>0</v>
      </c>
    </row>
    <row r="42" spans="1:14">
      <c r="A42" t="s"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>
        <f t="shared" si="0"/>
        <v>0</v>
      </c>
    </row>
    <row r="43" spans="1:14">
      <c r="A43" t="s">
        <v>31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5">
        <f t="shared" si="0"/>
        <v>0</v>
      </c>
    </row>
    <row r="44" spans="1:14">
      <c r="A44" t="s">
        <v>32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>
        <f t="shared" si="0"/>
        <v>0</v>
      </c>
    </row>
    <row r="45" spans="1:14">
      <c r="A45" t="s">
        <v>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">
        <f t="shared" si="0"/>
        <v>0</v>
      </c>
    </row>
    <row r="46" spans="1:14">
      <c r="A46" t="s">
        <v>34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5">
        <f t="shared" si="0"/>
        <v>0</v>
      </c>
    </row>
    <row r="47" spans="1:14">
      <c r="A47" t="s">
        <v>35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">
        <f t="shared" si="0"/>
        <v>0</v>
      </c>
    </row>
    <row r="48" spans="1:14">
      <c r="A48" t="s">
        <v>36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>
        <f t="shared" si="0"/>
        <v>0</v>
      </c>
    </row>
    <row r="49" spans="1:14">
      <c r="A49" t="s">
        <v>37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>
        <f t="shared" si="0"/>
        <v>0</v>
      </c>
    </row>
    <row r="50" spans="1:14">
      <c r="A50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>
        <f t="shared" si="0"/>
        <v>0</v>
      </c>
    </row>
    <row r="51" spans="1:14">
      <c r="A51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>
        <f t="shared" si="0"/>
        <v>0</v>
      </c>
    </row>
    <row r="52" spans="1:14">
      <c r="A52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">
        <f t="shared" si="0"/>
        <v>0</v>
      </c>
    </row>
    <row r="53" spans="1:14">
      <c r="A53" t="s">
        <v>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>
        <f t="shared" si="0"/>
        <v>0</v>
      </c>
    </row>
    <row r="54" spans="1:14">
      <c r="A54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">
        <f t="shared" si="0"/>
        <v>0</v>
      </c>
    </row>
    <row r="55" spans="1:14" s="5" customFormat="1">
      <c r="A55" s="32" t="s">
        <v>43</v>
      </c>
      <c r="B55" s="5">
        <f>'Tourist Development Tax'!B55/4</f>
        <v>730799.09400000004</v>
      </c>
      <c r="C55" s="5">
        <f>'Tourist Development Tax'!C55/4</f>
        <v>876593.11800000002</v>
      </c>
      <c r="D55" s="5">
        <f>'Tourist Development Tax'!D55/4</f>
        <v>600739.71799999999</v>
      </c>
      <c r="E55" s="5">
        <f>'Tourist Development Tax'!E55/4</f>
        <v>211821.48800000001</v>
      </c>
      <c r="F55" s="5">
        <f>'Tourist Development Tax'!F55/4</f>
        <v>441181.20600000001</v>
      </c>
      <c r="G55" s="5">
        <f>'Tourist Development Tax'!G55/4</f>
        <v>520783.57400000002</v>
      </c>
      <c r="H55" s="5">
        <f>'Tourist Development Tax'!H55/4</f>
        <v>680967.60400000005</v>
      </c>
      <c r="I55" s="5">
        <f>'Tourist Development Tax'!I55/4</f>
        <v>778711.91</v>
      </c>
      <c r="J55" s="5">
        <f>'Tourist Development Tax'!J55/4</f>
        <v>931204.33600000001</v>
      </c>
      <c r="K55" s="5">
        <f>'Tourist Development Tax'!K55/4</f>
        <v>1086869.77</v>
      </c>
      <c r="L55" s="5">
        <f>'Tourist Development Tax'!L55/4</f>
        <v>818275.74800000014</v>
      </c>
      <c r="M55" s="5">
        <f>'Tourist Development Tax'!M55/4</f>
        <v>670180.9360000001</v>
      </c>
      <c r="N55" s="5">
        <f>SUM(B55:M55)</f>
        <v>8348128.5019999994</v>
      </c>
    </row>
    <row r="56" spans="1:14">
      <c r="A56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>
        <f t="shared" si="0"/>
        <v>0</v>
      </c>
    </row>
    <row r="57" spans="1:14">
      <c r="A57" t="s">
        <v>45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5">
        <f t="shared" si="0"/>
        <v>0</v>
      </c>
    </row>
    <row r="58" spans="1:14">
      <c r="A58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">
        <f t="shared" si="0"/>
        <v>0</v>
      </c>
    </row>
    <row r="59" spans="1:14">
      <c r="A59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>
        <f t="shared" si="0"/>
        <v>0</v>
      </c>
    </row>
    <row r="60" spans="1:14">
      <c r="A60" t="s">
        <v>48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>
        <f t="shared" si="0"/>
        <v>0</v>
      </c>
    </row>
    <row r="61" spans="1:14">
      <c r="A61" t="s">
        <v>49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>
        <f t="shared" si="0"/>
        <v>0</v>
      </c>
    </row>
    <row r="62" spans="1:14">
      <c r="A62" t="s">
        <v>50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>
        <f t="shared" si="0"/>
        <v>0</v>
      </c>
    </row>
    <row r="63" spans="1:14">
      <c r="A63" t="s">
        <v>51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>
        <f t="shared" si="0"/>
        <v>0</v>
      </c>
    </row>
    <row r="64" spans="1:14">
      <c r="A64" t="s">
        <v>52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>
        <f t="shared" si="0"/>
        <v>0</v>
      </c>
    </row>
    <row r="65" spans="1:14">
      <c r="A65" t="s">
        <v>53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>
        <f t="shared" si="0"/>
        <v>0</v>
      </c>
    </row>
    <row r="66" spans="1:14">
      <c r="A66" t="s">
        <v>54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>
        <f t="shared" si="0"/>
        <v>0</v>
      </c>
    </row>
    <row r="67" spans="1:14">
      <c r="A67" t="s">
        <v>55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>
        <f t="shared" si="0"/>
        <v>0</v>
      </c>
    </row>
    <row r="68" spans="1:14">
      <c r="A68" t="s">
        <v>56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>
        <f t="shared" si="0"/>
        <v>0</v>
      </c>
    </row>
    <row r="69" spans="1:14">
      <c r="A69" t="s">
        <v>57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>
        <f t="shared" si="0"/>
        <v>0</v>
      </c>
    </row>
    <row r="70" spans="1:14">
      <c r="A70" t="s">
        <v>58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>
        <f t="shared" si="0"/>
        <v>0</v>
      </c>
    </row>
    <row r="71" spans="1:14">
      <c r="A71" t="s">
        <v>59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>
        <f t="shared" si="0"/>
        <v>0</v>
      </c>
    </row>
    <row r="72" spans="1:14">
      <c r="A72" t="s">
        <v>60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>
        <f t="shared" si="0"/>
        <v>0</v>
      </c>
    </row>
    <row r="73" spans="1:14">
      <c r="A73" t="s">
        <v>130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>
        <f t="shared" si="0"/>
        <v>0</v>
      </c>
    </row>
    <row r="74" spans="1:14">
      <c r="A74" t="s">
        <v>62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>
        <f t="shared" si="0"/>
        <v>0</v>
      </c>
    </row>
    <row r="75" spans="1:14">
      <c r="A75" s="23" t="s">
        <v>63</v>
      </c>
      <c r="B75" s="6">
        <f>'Tourist Development Tax'!B75</f>
        <v>1332108.22</v>
      </c>
      <c r="C75" s="6">
        <f>'Tourist Development Tax'!C75</f>
        <v>680301.02</v>
      </c>
      <c r="D75" s="6">
        <f>'Tourist Development Tax'!D75</f>
        <v>561660.72499999998</v>
      </c>
      <c r="E75" s="6">
        <f>'Tourist Development Tax'!E75</f>
        <v>678272.85499999998</v>
      </c>
      <c r="F75" s="6">
        <f>'Tourist Development Tax'!F75</f>
        <v>588695.47499999998</v>
      </c>
      <c r="G75" s="6">
        <f>'Tourist Development Tax'!G75</f>
        <v>624163.61</v>
      </c>
      <c r="H75" s="6">
        <f>'Tourist Development Tax'!H75</f>
        <v>900765.19</v>
      </c>
      <c r="I75" s="6">
        <f>'Tourist Development Tax'!I75</f>
        <v>1270691.6000000001</v>
      </c>
      <c r="J75" s="6">
        <f>'Tourist Development Tax'!J75</f>
        <v>1482118.125</v>
      </c>
      <c r="K75" s="6">
        <f>'Tourist Development Tax'!K75</f>
        <v>1157036.405</v>
      </c>
      <c r="L75" s="6">
        <f>'Tourist Development Tax'!L75</f>
        <v>817744.12</v>
      </c>
      <c r="M75" s="6">
        <f>'Tourist Development Tax'!M75</f>
        <v>1187169.6399999999</v>
      </c>
      <c r="N75" s="5">
        <f t="shared" si="0"/>
        <v>11280726.984999999</v>
      </c>
    </row>
    <row r="76" spans="1:14">
      <c r="A76" t="s">
        <v>64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>
        <f t="shared" si="0"/>
        <v>0</v>
      </c>
    </row>
    <row r="77" spans="1:14">
      <c r="A77" t="s">
        <v>65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>
        <f>SUM(B77:M77)</f>
        <v>0</v>
      </c>
    </row>
    <row r="78" spans="1:14">
      <c r="A78" t="s">
        <v>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>
        <f>SUM(B78:M78)</f>
        <v>0</v>
      </c>
    </row>
    <row r="79" spans="1:14">
      <c r="A79" t="s">
        <v>1</v>
      </c>
    </row>
    <row r="80" spans="1:14">
      <c r="A80" t="s">
        <v>68</v>
      </c>
      <c r="B80" s="5">
        <f t="shared" ref="B80:M80" si="1">SUM(B12:B78)</f>
        <v>8196627.1039999994</v>
      </c>
      <c r="C80" s="5">
        <f t="shared" si="1"/>
        <v>8789335.9913333319</v>
      </c>
      <c r="D80" s="5">
        <f t="shared" si="1"/>
        <v>7304145.7363333339</v>
      </c>
      <c r="E80" s="5">
        <f t="shared" si="1"/>
        <v>5917891.8063333333</v>
      </c>
      <c r="F80" s="5">
        <f t="shared" si="1"/>
        <v>7590762.5676666666</v>
      </c>
      <c r="G80" s="5">
        <f t="shared" si="1"/>
        <v>8768438.2273333333</v>
      </c>
      <c r="H80" s="5">
        <f t="shared" si="1"/>
        <v>10971272.557333333</v>
      </c>
      <c r="I80" s="5">
        <f t="shared" si="1"/>
        <v>12620751.046666667</v>
      </c>
      <c r="J80" s="5">
        <f t="shared" si="1"/>
        <v>13329795.010999998</v>
      </c>
      <c r="K80" s="5">
        <f t="shared" si="1"/>
        <v>14450553.741666665</v>
      </c>
      <c r="L80" s="5">
        <f t="shared" si="1"/>
        <v>10914998.674666665</v>
      </c>
      <c r="M80" s="5">
        <f t="shared" si="1"/>
        <v>9645460.6459999997</v>
      </c>
      <c r="N80" s="5">
        <f>SUM(B80:M80)</f>
        <v>118500033.11033332</v>
      </c>
    </row>
    <row r="82" spans="7:7">
      <c r="G82" s="5"/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9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27"/>
    <pageSetUpPr fitToPage="1"/>
  </sheetPr>
  <dimension ref="A1:T225"/>
  <sheetViews>
    <sheetView workbookViewId="0">
      <pane xSplit="1" ySplit="10" topLeftCell="B57" activePane="bottomRight" state="frozen"/>
      <selection pane="topRight" activeCell="B1" sqref="B1"/>
      <selection pane="bottomLeft" activeCell="A11" sqref="A11"/>
      <selection pane="bottomRight" activeCell="P6" sqref="P6"/>
    </sheetView>
  </sheetViews>
  <sheetFormatPr defaultRowHeight="12.75"/>
  <cols>
    <col min="1" max="1" width="16.1640625" bestFit="1" customWidth="1"/>
    <col min="11" max="11" width="9.83203125" bestFit="1" customWidth="1"/>
    <col min="12" max="12" width="10.1640625" bestFit="1" customWidth="1"/>
    <col min="14" max="14" width="10.1640625" bestFit="1" customWidth="1"/>
  </cols>
  <sheetData>
    <row r="1" spans="1:20">
      <c r="A1" t="str">
        <f>'SFY1718'!A1</f>
        <v>VALIDATED TAX RECEIPTS DATA FOR:  JULY, 2017 thru June, 2018</v>
      </c>
      <c r="N1" t="s">
        <v>89</v>
      </c>
    </row>
    <row r="3" spans="1:20">
      <c r="A3" s="44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20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0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0">
      <c r="A6" s="44" t="s">
        <v>135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27"/>
    </row>
    <row r="7" spans="1:20">
      <c r="A7" s="44" t="s">
        <v>134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20">
      <c r="N8" s="5"/>
    </row>
    <row r="9" spans="1:20">
      <c r="B9" s="1">
        <f>'Local Option Sales Tax Coll'!B9</f>
        <v>42917</v>
      </c>
      <c r="C9" s="1">
        <f>'Local Option Sales Tax Coll'!C9</f>
        <v>42948</v>
      </c>
      <c r="D9" s="1">
        <f>'Local Option Sales Tax Coll'!D9</f>
        <v>42979</v>
      </c>
      <c r="E9" s="1">
        <f>'Local Option Sales Tax Coll'!E9</f>
        <v>43009</v>
      </c>
      <c r="F9" s="1">
        <f>'Local Option Sales Tax Coll'!F9</f>
        <v>43040</v>
      </c>
      <c r="G9" s="1">
        <f>'Local Option Sales Tax Coll'!G9</f>
        <v>43070</v>
      </c>
      <c r="H9" s="1">
        <f>'Local Option Sales Tax Coll'!H9</f>
        <v>43101</v>
      </c>
      <c r="I9" s="1">
        <f>'Local Option Sales Tax Coll'!I9</f>
        <v>43132</v>
      </c>
      <c r="J9" s="1">
        <f>'Local Option Sales Tax Coll'!J9</f>
        <v>43160</v>
      </c>
      <c r="K9" s="1">
        <f>'Local Option Sales Tax Coll'!K9</f>
        <v>43191</v>
      </c>
      <c r="L9" s="1">
        <f>'Local Option Sales Tax Coll'!L9</f>
        <v>43221</v>
      </c>
      <c r="M9" s="1">
        <f>'Local Option Sales Tax Coll'!M9</f>
        <v>43252</v>
      </c>
      <c r="N9" s="1" t="str">
        <f>'Local Option Sales Tax Coll'!N9</f>
        <v>SFY17-18</v>
      </c>
      <c r="P9" s="27"/>
      <c r="Q9" s="27"/>
      <c r="R9" s="27"/>
      <c r="S9" s="27"/>
      <c r="T9" s="27"/>
    </row>
    <row r="10" spans="1:20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spans="1:20">
      <c r="A11" t="s">
        <v>1</v>
      </c>
    </row>
    <row r="12" spans="1:20">
      <c r="A12" t="s">
        <v>90</v>
      </c>
      <c r="B12" s="12">
        <v>112390.35</v>
      </c>
      <c r="C12" s="13">
        <v>111653.83000000002</v>
      </c>
      <c r="D12" s="13">
        <v>116797.98000000001</v>
      </c>
      <c r="E12" s="13">
        <v>115365.4</v>
      </c>
      <c r="F12" s="16">
        <v>117681.16</v>
      </c>
      <c r="G12" s="13">
        <v>109738.7</v>
      </c>
      <c r="H12" s="19">
        <v>113333.82</v>
      </c>
      <c r="I12" s="21">
        <v>107440.47</v>
      </c>
      <c r="J12" s="21">
        <v>107990.77</v>
      </c>
      <c r="K12" s="21">
        <v>131871.41</v>
      </c>
      <c r="L12" s="21">
        <v>122279.43</v>
      </c>
      <c r="M12" s="21">
        <v>122117.02</v>
      </c>
      <c r="N12" s="5">
        <f>SUM(B12:M12)</f>
        <v>1388660.3399999999</v>
      </c>
    </row>
    <row r="13" spans="1:20">
      <c r="A13" t="s">
        <v>91</v>
      </c>
      <c r="B13" s="12">
        <v>24485.709999999995</v>
      </c>
      <c r="C13" s="13">
        <v>12450.2</v>
      </c>
      <c r="D13" s="13">
        <v>18615.439999999999</v>
      </c>
      <c r="E13" s="13">
        <v>17388.27</v>
      </c>
      <c r="F13" s="16">
        <v>27141.289999999997</v>
      </c>
      <c r="G13" s="13">
        <v>24368.739999999998</v>
      </c>
      <c r="H13" s="19">
        <v>12919.26</v>
      </c>
      <c r="I13" s="21">
        <v>15853.5</v>
      </c>
      <c r="J13" s="21">
        <v>21169.69</v>
      </c>
      <c r="K13" s="21">
        <v>17812.23</v>
      </c>
      <c r="L13" s="21">
        <v>11513.36</v>
      </c>
      <c r="M13" s="21">
        <v>24212.34</v>
      </c>
      <c r="N13" s="5">
        <f t="shared" ref="N13:N76" si="0">SUM(B13:M13)</f>
        <v>227930.03</v>
      </c>
    </row>
    <row r="14" spans="1:20">
      <c r="A14" s="29" t="s">
        <v>92</v>
      </c>
      <c r="B14" s="12">
        <v>98969.82</v>
      </c>
      <c r="C14" s="13">
        <v>104646.25</v>
      </c>
      <c r="D14" s="13">
        <v>98282.03</v>
      </c>
      <c r="E14" s="13">
        <v>86617.510000000009</v>
      </c>
      <c r="F14" s="16">
        <v>88530.37</v>
      </c>
      <c r="G14" s="13">
        <v>81475.17</v>
      </c>
      <c r="H14" s="19">
        <v>81545.8</v>
      </c>
      <c r="I14" s="21">
        <v>75258.559999999998</v>
      </c>
      <c r="J14" s="21">
        <v>84743.14</v>
      </c>
      <c r="K14" s="21">
        <v>97352.24</v>
      </c>
      <c r="L14" s="21">
        <v>96801.96</v>
      </c>
      <c r="M14" s="21">
        <v>101444.6</v>
      </c>
      <c r="N14" s="5">
        <f t="shared" si="0"/>
        <v>1095667.45</v>
      </c>
    </row>
    <row r="15" spans="1:20">
      <c r="A15" t="s">
        <v>5</v>
      </c>
      <c r="B15" s="12">
        <v>2098.4700000000003</v>
      </c>
      <c r="C15" s="13">
        <v>1845.57</v>
      </c>
      <c r="D15" s="13">
        <v>2099.5</v>
      </c>
      <c r="E15" s="13">
        <v>1954.45</v>
      </c>
      <c r="F15" s="16">
        <v>2223.3799999999997</v>
      </c>
      <c r="G15" s="13">
        <v>1946.21</v>
      </c>
      <c r="H15" s="19">
        <v>2094.84</v>
      </c>
      <c r="I15" s="21">
        <v>1690.99</v>
      </c>
      <c r="J15" s="21">
        <v>2934.93</v>
      </c>
      <c r="K15" s="21">
        <v>3608.93</v>
      </c>
      <c r="L15" s="21">
        <v>3247.63</v>
      </c>
      <c r="M15" s="21">
        <v>3231.09</v>
      </c>
      <c r="N15" s="5">
        <f t="shared" si="0"/>
        <v>28975.989999999998</v>
      </c>
    </row>
    <row r="16" spans="1:20">
      <c r="A16" t="s">
        <v>93</v>
      </c>
      <c r="B16" s="12">
        <v>36908.19</v>
      </c>
      <c r="C16" s="13">
        <v>32460.020000000004</v>
      </c>
      <c r="D16" s="13">
        <v>36926.199999999997</v>
      </c>
      <c r="E16" s="13">
        <v>34375.25</v>
      </c>
      <c r="F16" s="16">
        <v>39105.31</v>
      </c>
      <c r="G16" s="13">
        <v>34230.370000000003</v>
      </c>
      <c r="H16" s="19">
        <v>36844.239999999998</v>
      </c>
      <c r="I16" s="21">
        <v>109576.22</v>
      </c>
      <c r="J16" s="21">
        <v>229599.41</v>
      </c>
      <c r="K16" s="21">
        <v>282325.90000000002</v>
      </c>
      <c r="L16" s="21">
        <v>254061.32</v>
      </c>
      <c r="M16" s="21">
        <v>252767.29</v>
      </c>
      <c r="N16" s="5">
        <f t="shared" si="0"/>
        <v>1379179.72</v>
      </c>
    </row>
    <row r="17" spans="1:14">
      <c r="A17" t="s">
        <v>94</v>
      </c>
      <c r="B17" s="12">
        <v>777172.59</v>
      </c>
      <c r="C17" s="13">
        <v>748979.82</v>
      </c>
      <c r="D17" s="13">
        <v>807743.85</v>
      </c>
      <c r="E17" s="13">
        <v>718888.17999999993</v>
      </c>
      <c r="F17" s="16">
        <v>803284.43</v>
      </c>
      <c r="G17" s="13">
        <v>782322.35000000009</v>
      </c>
      <c r="H17" s="19">
        <v>824638.58</v>
      </c>
      <c r="I17" s="21">
        <v>744976.03</v>
      </c>
      <c r="J17" s="21">
        <v>808565.75</v>
      </c>
      <c r="K17" s="21">
        <v>849137.89</v>
      </c>
      <c r="L17" s="21">
        <v>804472.61</v>
      </c>
      <c r="M17" s="21">
        <v>798117.5</v>
      </c>
      <c r="N17" s="5">
        <f t="shared" si="0"/>
        <v>9468299.5800000001</v>
      </c>
    </row>
    <row r="18" spans="1:14">
      <c r="A18" t="s">
        <v>8</v>
      </c>
      <c r="B18" s="12">
        <v>2805.8599999999997</v>
      </c>
      <c r="C18" s="13">
        <v>2467.7000000000003</v>
      </c>
      <c r="D18" s="13">
        <v>2807.22</v>
      </c>
      <c r="E18" s="13">
        <v>2613.29</v>
      </c>
      <c r="F18" s="16">
        <v>2972.8900000000003</v>
      </c>
      <c r="G18" s="13">
        <v>2602.29</v>
      </c>
      <c r="H18" s="19">
        <v>2801</v>
      </c>
      <c r="I18" s="21">
        <v>1057.74</v>
      </c>
      <c r="J18" s="21">
        <v>1241.77</v>
      </c>
      <c r="K18" s="21">
        <v>1526.94</v>
      </c>
      <c r="L18" s="21">
        <v>1374.08</v>
      </c>
      <c r="M18" s="21">
        <v>1367.08</v>
      </c>
      <c r="N18" s="5">
        <f t="shared" si="0"/>
        <v>25637.86</v>
      </c>
    </row>
    <row r="19" spans="1:14">
      <c r="A19" t="s">
        <v>95</v>
      </c>
      <c r="B19" s="12">
        <v>83133.709999999992</v>
      </c>
      <c r="C19" s="13">
        <v>79548.45</v>
      </c>
      <c r="D19" s="13">
        <v>86875.23</v>
      </c>
      <c r="E19" s="13">
        <v>81538.319999999992</v>
      </c>
      <c r="F19" s="16">
        <v>86154.81</v>
      </c>
      <c r="G19" s="13">
        <v>86119.32</v>
      </c>
      <c r="H19" s="19">
        <v>92711.1</v>
      </c>
      <c r="I19" s="21">
        <v>86337.99</v>
      </c>
      <c r="J19" s="21">
        <v>89617.64</v>
      </c>
      <c r="K19" s="21">
        <v>103374.04</v>
      </c>
      <c r="L19" s="21">
        <v>90523.81</v>
      </c>
      <c r="M19" s="21">
        <v>86054.03</v>
      </c>
      <c r="N19" s="5">
        <f t="shared" si="0"/>
        <v>1051988.45</v>
      </c>
    </row>
    <row r="20" spans="1:14">
      <c r="A20" t="s">
        <v>96</v>
      </c>
      <c r="B20" s="12">
        <v>50018.39</v>
      </c>
      <c r="C20" s="13">
        <v>51788.07</v>
      </c>
      <c r="D20" s="13">
        <v>54009.31</v>
      </c>
      <c r="E20" s="13">
        <v>50006.68</v>
      </c>
      <c r="F20" s="16">
        <v>49903.960000000006</v>
      </c>
      <c r="G20" s="13">
        <v>48336.47</v>
      </c>
      <c r="H20" s="19">
        <v>50493.960000000006</v>
      </c>
      <c r="I20" s="21">
        <v>49027.360000000001</v>
      </c>
      <c r="J20" s="21">
        <v>52990.27</v>
      </c>
      <c r="K20" s="21">
        <v>61691.86</v>
      </c>
      <c r="L20" s="21">
        <v>58716.01</v>
      </c>
      <c r="M20" s="21">
        <v>57738.77</v>
      </c>
      <c r="N20" s="5">
        <f t="shared" si="0"/>
        <v>634721.11</v>
      </c>
    </row>
    <row r="21" spans="1:14">
      <c r="A21" t="s">
        <v>97</v>
      </c>
      <c r="B21" s="12">
        <v>72508.200000000012</v>
      </c>
      <c r="C21" s="13">
        <v>71125.359999999986</v>
      </c>
      <c r="D21" s="13">
        <v>75416.47</v>
      </c>
      <c r="E21" s="13">
        <v>71456.25</v>
      </c>
      <c r="F21" s="16">
        <v>74151.47</v>
      </c>
      <c r="G21" s="13">
        <v>71186.48000000001</v>
      </c>
      <c r="H21" s="19">
        <v>74238.869999999981</v>
      </c>
      <c r="I21" s="21">
        <v>68918.02</v>
      </c>
      <c r="J21" s="21">
        <v>70382.98</v>
      </c>
      <c r="K21" s="21">
        <v>79703.45</v>
      </c>
      <c r="L21" s="21">
        <v>76850.16</v>
      </c>
      <c r="M21" s="21">
        <v>77528.69</v>
      </c>
      <c r="N21" s="5">
        <f t="shared" si="0"/>
        <v>883466.39999999991</v>
      </c>
    </row>
    <row r="22" spans="1:14">
      <c r="A22" t="s">
        <v>98</v>
      </c>
      <c r="B22" s="12">
        <v>123286.09</v>
      </c>
      <c r="C22" s="13">
        <v>117014.58999999998</v>
      </c>
      <c r="D22" s="13">
        <v>130923.27</v>
      </c>
      <c r="E22" s="13">
        <v>115145.9</v>
      </c>
      <c r="F22" s="16">
        <v>131465.89000000001</v>
      </c>
      <c r="G22" s="13">
        <v>138098.20000000001</v>
      </c>
      <c r="H22" s="19">
        <v>145882.79999999999</v>
      </c>
      <c r="I22" s="21">
        <v>149349.85999999999</v>
      </c>
      <c r="J22" s="21">
        <v>195790.64</v>
      </c>
      <c r="K22" s="21">
        <v>172233.73</v>
      </c>
      <c r="L22" s="21">
        <v>154487.07</v>
      </c>
      <c r="M22" s="21">
        <v>141595.76</v>
      </c>
      <c r="N22" s="5">
        <f t="shared" si="0"/>
        <v>1715273.8000000003</v>
      </c>
    </row>
    <row r="23" spans="1:14">
      <c r="A23" t="s">
        <v>12</v>
      </c>
      <c r="B23" s="12">
        <v>60141.399999999994</v>
      </c>
      <c r="C23" s="13">
        <v>56265.24</v>
      </c>
      <c r="D23" s="13">
        <v>59042.080000000002</v>
      </c>
      <c r="E23" s="13">
        <v>60512.100000000013</v>
      </c>
      <c r="F23" s="16">
        <v>61267.37</v>
      </c>
      <c r="G23" s="13">
        <v>57607.72</v>
      </c>
      <c r="H23" s="19">
        <v>58962.58</v>
      </c>
      <c r="I23" s="21">
        <v>45659.65</v>
      </c>
      <c r="J23" s="21">
        <v>46785.84</v>
      </c>
      <c r="K23" s="21">
        <v>53930.35</v>
      </c>
      <c r="L23" s="21">
        <v>49534.83</v>
      </c>
      <c r="M23" s="21">
        <v>52183.07</v>
      </c>
      <c r="N23" s="5">
        <f t="shared" si="0"/>
        <v>661892.23</v>
      </c>
    </row>
    <row r="24" spans="1:14">
      <c r="A24" t="s">
        <v>129</v>
      </c>
      <c r="B24" s="12">
        <v>994554.55999999994</v>
      </c>
      <c r="C24" s="13">
        <v>980310.65</v>
      </c>
      <c r="D24" s="13">
        <v>1037326.94</v>
      </c>
      <c r="E24" s="13">
        <v>939089.6</v>
      </c>
      <c r="F24" s="16">
        <v>1037402.8999999999</v>
      </c>
      <c r="G24" s="13">
        <v>979837.18</v>
      </c>
      <c r="H24" s="19">
        <v>1033225.53</v>
      </c>
      <c r="I24" s="21">
        <v>906411.37</v>
      </c>
      <c r="J24" s="21">
        <v>897279.99</v>
      </c>
      <c r="K24" s="21">
        <v>1037772.97</v>
      </c>
      <c r="L24" s="21">
        <v>988184.35</v>
      </c>
      <c r="M24" s="21">
        <v>987776.89</v>
      </c>
      <c r="N24" s="5">
        <f t="shared" si="0"/>
        <v>11819172.930000002</v>
      </c>
    </row>
    <row r="25" spans="1:14">
      <c r="A25" t="s">
        <v>13</v>
      </c>
      <c r="B25" s="12">
        <v>12633.03</v>
      </c>
      <c r="C25" s="13">
        <v>12383.039999999999</v>
      </c>
      <c r="D25" s="13">
        <v>13193.88</v>
      </c>
      <c r="E25" s="13">
        <v>12073.56</v>
      </c>
      <c r="F25" s="16">
        <v>13217.09</v>
      </c>
      <c r="G25" s="13">
        <v>12604.77</v>
      </c>
      <c r="H25" s="19">
        <v>13700.109999999999</v>
      </c>
      <c r="I25" s="21">
        <v>11986.11</v>
      </c>
      <c r="J25" s="21">
        <v>13039.62</v>
      </c>
      <c r="K25" s="21">
        <v>14587.76</v>
      </c>
      <c r="L25" s="21">
        <v>13619.78</v>
      </c>
      <c r="M25" s="21">
        <v>13149.43</v>
      </c>
      <c r="N25" s="5">
        <f t="shared" si="0"/>
        <v>156188.18</v>
      </c>
    </row>
    <row r="26" spans="1:14">
      <c r="A26" t="s">
        <v>14</v>
      </c>
      <c r="B26" s="12">
        <v>2152.3000000000002</v>
      </c>
      <c r="C26" s="13">
        <v>1892.91</v>
      </c>
      <c r="D26" s="13">
        <v>2153.3599999999997</v>
      </c>
      <c r="E26" s="13">
        <v>2004.59</v>
      </c>
      <c r="F26" s="16">
        <v>2280.4299999999998</v>
      </c>
      <c r="G26" s="13">
        <v>1996.16</v>
      </c>
      <c r="H26" s="19">
        <v>2148.5700000000002</v>
      </c>
      <c r="I26" s="21">
        <v>2328.15</v>
      </c>
      <c r="J26" s="21">
        <v>4333.97</v>
      </c>
      <c r="K26" s="21">
        <v>5329.25</v>
      </c>
      <c r="L26" s="21">
        <v>4795.72</v>
      </c>
      <c r="M26" s="21">
        <v>4771.29</v>
      </c>
      <c r="N26" s="5">
        <f t="shared" si="0"/>
        <v>36186.700000000004</v>
      </c>
    </row>
    <row r="27" spans="1:14">
      <c r="A27" t="s">
        <v>99</v>
      </c>
      <c r="B27" s="12">
        <v>119663.85</v>
      </c>
      <c r="C27" s="13">
        <v>105241.98999999999</v>
      </c>
      <c r="D27" s="13">
        <v>119722.22</v>
      </c>
      <c r="E27" s="13">
        <v>111451.53</v>
      </c>
      <c r="F27" s="16">
        <v>126787.37</v>
      </c>
      <c r="G27" s="13">
        <v>110981.8</v>
      </c>
      <c r="H27" s="19">
        <v>119456.51000000001</v>
      </c>
      <c r="I27" s="21">
        <v>57963.67</v>
      </c>
      <c r="J27" s="21">
        <v>81613.539999999994</v>
      </c>
      <c r="K27" s="21">
        <v>100355.73</v>
      </c>
      <c r="L27" s="21">
        <v>90308.79</v>
      </c>
      <c r="M27" s="21">
        <v>89848.81</v>
      </c>
      <c r="N27" s="5">
        <f t="shared" si="0"/>
        <v>1233395.8100000003</v>
      </c>
    </row>
    <row r="28" spans="1:14">
      <c r="A28" t="s">
        <v>100</v>
      </c>
      <c r="B28" s="12">
        <v>141720.95000000001</v>
      </c>
      <c r="C28" s="13">
        <v>144960.32000000001</v>
      </c>
      <c r="D28" s="13">
        <v>144520.79</v>
      </c>
      <c r="E28" s="13">
        <v>138388.16999999998</v>
      </c>
      <c r="F28" s="16">
        <v>141458.97</v>
      </c>
      <c r="G28" s="13">
        <v>132142.15</v>
      </c>
      <c r="H28" s="19">
        <v>136731.89000000001</v>
      </c>
      <c r="I28" s="21">
        <v>115000.2</v>
      </c>
      <c r="J28" s="21">
        <v>115314.28</v>
      </c>
      <c r="K28" s="21">
        <v>145631.29</v>
      </c>
      <c r="L28" s="21">
        <v>136322.72</v>
      </c>
      <c r="M28" s="21">
        <v>142165.41</v>
      </c>
      <c r="N28" s="5">
        <f t="shared" si="0"/>
        <v>1634357.14</v>
      </c>
    </row>
    <row r="29" spans="1:14">
      <c r="A29" t="s">
        <v>17</v>
      </c>
      <c r="B29" s="12">
        <v>38814.839999999997</v>
      </c>
      <c r="C29" s="13">
        <v>40645.750000000007</v>
      </c>
      <c r="D29" s="13">
        <v>41799.61</v>
      </c>
      <c r="E29" s="13">
        <v>39034.729999999996</v>
      </c>
      <c r="F29" s="16">
        <v>39298.850000000006</v>
      </c>
      <c r="G29" s="13">
        <v>38478.53</v>
      </c>
      <c r="H29" s="19">
        <v>40304.980000000003</v>
      </c>
      <c r="I29" s="21">
        <v>38190.42</v>
      </c>
      <c r="J29" s="21">
        <v>38856.32</v>
      </c>
      <c r="K29" s="21">
        <v>46756.05</v>
      </c>
      <c r="L29" s="21">
        <v>44356.9</v>
      </c>
      <c r="M29" s="21">
        <v>43244.47</v>
      </c>
      <c r="N29" s="5">
        <f t="shared" si="0"/>
        <v>489781.44999999995</v>
      </c>
    </row>
    <row r="30" spans="1:14">
      <c r="A30" t="s">
        <v>18</v>
      </c>
      <c r="B30" s="12">
        <v>1401.71</v>
      </c>
      <c r="C30" s="13">
        <v>1232.77</v>
      </c>
      <c r="D30" s="13">
        <v>1402.4</v>
      </c>
      <c r="E30" s="13">
        <v>1305.5099999999998</v>
      </c>
      <c r="F30" s="16">
        <v>1485.1399999999999</v>
      </c>
      <c r="G30" s="13">
        <v>1300.01</v>
      </c>
      <c r="H30" s="19">
        <v>1399.2800000000002</v>
      </c>
      <c r="I30" s="21">
        <v>642.39</v>
      </c>
      <c r="J30" s="21">
        <v>874.45</v>
      </c>
      <c r="K30" s="21">
        <v>1075.26</v>
      </c>
      <c r="L30" s="21">
        <v>967.61</v>
      </c>
      <c r="M30" s="21">
        <v>962.68</v>
      </c>
      <c r="N30" s="5">
        <f t="shared" si="0"/>
        <v>14049.210000000001</v>
      </c>
    </row>
    <row r="31" spans="1:14">
      <c r="A31" t="s">
        <v>19</v>
      </c>
      <c r="B31" s="12">
        <v>3925.67</v>
      </c>
      <c r="C31" s="13">
        <v>3452.5499999999997</v>
      </c>
      <c r="D31" s="13">
        <v>3927.58</v>
      </c>
      <c r="E31" s="13">
        <v>3656.26</v>
      </c>
      <c r="F31" s="16">
        <v>4159.3599999999997</v>
      </c>
      <c r="G31" s="13">
        <v>3640.84</v>
      </c>
      <c r="H31" s="19">
        <v>3918.8599999999997</v>
      </c>
      <c r="I31" s="21">
        <v>152708.99</v>
      </c>
      <c r="J31" s="21">
        <v>5325.28</v>
      </c>
      <c r="K31" s="21">
        <v>6548.2</v>
      </c>
      <c r="L31" s="21">
        <v>5892.64</v>
      </c>
      <c r="M31" s="21">
        <v>5862.63</v>
      </c>
      <c r="N31" s="5">
        <f t="shared" si="0"/>
        <v>203018.86000000002</v>
      </c>
    </row>
    <row r="32" spans="1:14">
      <c r="A32" t="s">
        <v>20</v>
      </c>
      <c r="B32" s="12">
        <v>7835.2599999999993</v>
      </c>
      <c r="C32" s="13">
        <v>7283.19</v>
      </c>
      <c r="D32" s="13">
        <v>7423.4</v>
      </c>
      <c r="E32" s="13">
        <v>6786.11</v>
      </c>
      <c r="F32" s="16">
        <v>6327.8</v>
      </c>
      <c r="G32" s="13">
        <v>6866.72</v>
      </c>
      <c r="H32" s="19">
        <v>6714.15</v>
      </c>
      <c r="I32" s="21">
        <v>6083.22</v>
      </c>
      <c r="J32" s="21">
        <v>6387.56</v>
      </c>
      <c r="K32" s="21">
        <v>7717.76</v>
      </c>
      <c r="L32" s="21">
        <v>7642.02</v>
      </c>
      <c r="M32" s="21">
        <v>8117.15</v>
      </c>
      <c r="N32" s="5">
        <f t="shared" si="0"/>
        <v>85184.34</v>
      </c>
    </row>
    <row r="33" spans="1:14">
      <c r="A33" t="s">
        <v>21</v>
      </c>
      <c r="B33" s="12">
        <v>4555.67</v>
      </c>
      <c r="C33" s="13">
        <v>4112.3200000000006</v>
      </c>
      <c r="D33" s="13">
        <v>4516.03</v>
      </c>
      <c r="E33" s="13">
        <v>5176.72</v>
      </c>
      <c r="F33" s="16">
        <v>4708.8900000000003</v>
      </c>
      <c r="G33" s="13">
        <v>5086.5200000000004</v>
      </c>
      <c r="H33" s="19">
        <v>4639.87</v>
      </c>
      <c r="I33" s="21">
        <v>52387.45</v>
      </c>
      <c r="J33" s="21">
        <v>6592.67</v>
      </c>
      <c r="K33" s="21">
        <v>8494.52</v>
      </c>
      <c r="L33" s="21">
        <v>6556.76</v>
      </c>
      <c r="M33" s="21">
        <v>6584.17</v>
      </c>
      <c r="N33" s="5">
        <f t="shared" si="0"/>
        <v>113411.59</v>
      </c>
    </row>
    <row r="34" spans="1:14">
      <c r="A34" t="s">
        <v>101</v>
      </c>
      <c r="B34" s="12">
        <v>6359.89</v>
      </c>
      <c r="C34" s="13">
        <v>6665.65</v>
      </c>
      <c r="D34" s="13">
        <v>5657.57</v>
      </c>
      <c r="E34" s="13">
        <v>5587.63</v>
      </c>
      <c r="F34" s="16">
        <v>5277.95</v>
      </c>
      <c r="G34" s="13">
        <v>4605.21</v>
      </c>
      <c r="H34" s="19">
        <v>4727.7299999999996</v>
      </c>
      <c r="I34" s="21">
        <v>4487.34</v>
      </c>
      <c r="J34" s="21">
        <v>5110.6499999999996</v>
      </c>
      <c r="K34" s="21">
        <v>6035.3</v>
      </c>
      <c r="L34" s="21">
        <v>6197.67</v>
      </c>
      <c r="M34" s="21">
        <v>6443.04</v>
      </c>
      <c r="N34" s="5">
        <f t="shared" si="0"/>
        <v>67155.63</v>
      </c>
    </row>
    <row r="35" spans="1:14">
      <c r="A35" t="s">
        <v>23</v>
      </c>
      <c r="B35" s="12">
        <v>9425</v>
      </c>
      <c r="C35" s="13">
        <v>8289.1</v>
      </c>
      <c r="D35" s="13">
        <v>9429.6</v>
      </c>
      <c r="E35" s="13">
        <v>8778.1799999999985</v>
      </c>
      <c r="F35" s="16">
        <v>9986.08</v>
      </c>
      <c r="G35" s="13">
        <v>8741.18</v>
      </c>
      <c r="H35" s="19">
        <v>9408.68</v>
      </c>
      <c r="I35" s="21">
        <v>316876.28000000003</v>
      </c>
      <c r="J35" s="21">
        <v>3323.44</v>
      </c>
      <c r="K35" s="21">
        <v>4086.65</v>
      </c>
      <c r="L35" s="21">
        <v>3677.52</v>
      </c>
      <c r="M35" s="21">
        <v>3658.79</v>
      </c>
      <c r="N35" s="5">
        <f t="shared" si="0"/>
        <v>395680.50000000006</v>
      </c>
    </row>
    <row r="36" spans="1:14">
      <c r="A36" t="s">
        <v>24</v>
      </c>
      <c r="B36" s="12">
        <v>13294.29</v>
      </c>
      <c r="C36" s="13">
        <v>12628.45</v>
      </c>
      <c r="D36" s="13">
        <v>13200.369999999999</v>
      </c>
      <c r="E36" s="13">
        <v>13447.909999999998</v>
      </c>
      <c r="F36" s="16">
        <v>14222.609999999999</v>
      </c>
      <c r="G36" s="13">
        <v>13251.43</v>
      </c>
      <c r="H36" s="19">
        <v>14006.02</v>
      </c>
      <c r="I36" s="21">
        <v>11726.41</v>
      </c>
      <c r="J36" s="21">
        <v>12943.1</v>
      </c>
      <c r="K36" s="21">
        <v>15162.67</v>
      </c>
      <c r="L36" s="21">
        <v>13583.24</v>
      </c>
      <c r="M36" s="21">
        <v>13312.45</v>
      </c>
      <c r="N36" s="5">
        <f t="shared" si="0"/>
        <v>160778.95000000001</v>
      </c>
    </row>
    <row r="37" spans="1:14">
      <c r="A37" t="s">
        <v>25</v>
      </c>
      <c r="B37" s="12">
        <v>22138.69</v>
      </c>
      <c r="C37" s="13">
        <v>19839.479999999996</v>
      </c>
      <c r="D37" s="13">
        <v>24393.39</v>
      </c>
      <c r="E37" s="13">
        <v>24140.49</v>
      </c>
      <c r="F37" s="16">
        <v>24063.759999999998</v>
      </c>
      <c r="G37" s="13">
        <v>22479.520000000004</v>
      </c>
      <c r="H37" s="19">
        <v>23964.73</v>
      </c>
      <c r="I37" s="21">
        <v>19774.400000000001</v>
      </c>
      <c r="J37" s="21">
        <v>23607.03</v>
      </c>
      <c r="K37" s="21">
        <v>25730.91</v>
      </c>
      <c r="L37" s="21">
        <v>24168.44</v>
      </c>
      <c r="M37" s="21">
        <v>23786.16</v>
      </c>
      <c r="N37" s="5">
        <f t="shared" si="0"/>
        <v>278087</v>
      </c>
    </row>
    <row r="38" spans="1:14">
      <c r="A38" t="s">
        <v>102</v>
      </c>
      <c r="B38" s="12">
        <v>72335.999999999985</v>
      </c>
      <c r="C38" s="13">
        <v>73344.22</v>
      </c>
      <c r="D38" s="13">
        <v>78770.61</v>
      </c>
      <c r="E38" s="13">
        <v>74871.520000000004</v>
      </c>
      <c r="F38" s="16">
        <v>77108.72</v>
      </c>
      <c r="G38" s="13">
        <v>73813.87999999999</v>
      </c>
      <c r="H38" s="19">
        <v>75620.210000000006</v>
      </c>
      <c r="I38" s="21">
        <v>67581.490000000005</v>
      </c>
      <c r="J38" s="21">
        <v>68870.59</v>
      </c>
      <c r="K38" s="21">
        <v>81172.58</v>
      </c>
      <c r="L38" s="21">
        <v>76688.850000000006</v>
      </c>
      <c r="M38" s="21">
        <v>75686.960000000006</v>
      </c>
      <c r="N38" s="5">
        <f t="shared" si="0"/>
        <v>895865.62999999977</v>
      </c>
    </row>
    <row r="39" spans="1:14">
      <c r="A39" t="s">
        <v>27</v>
      </c>
      <c r="B39" s="12">
        <v>46441.13</v>
      </c>
      <c r="C39" s="13">
        <v>40977.53</v>
      </c>
      <c r="D39" s="13">
        <v>48394.42</v>
      </c>
      <c r="E39" s="13">
        <v>46475.409999999996</v>
      </c>
      <c r="F39" s="16">
        <v>47928.499999999993</v>
      </c>
      <c r="G39" s="13">
        <v>46626.59</v>
      </c>
      <c r="H39" s="19">
        <v>50561.96</v>
      </c>
      <c r="I39" s="21">
        <v>43432.18</v>
      </c>
      <c r="J39" s="21">
        <v>43749.98</v>
      </c>
      <c r="K39" s="21">
        <v>50696.46</v>
      </c>
      <c r="L39" s="21">
        <v>44903.03</v>
      </c>
      <c r="M39" s="21">
        <v>43302.03</v>
      </c>
      <c r="N39" s="5">
        <f t="shared" si="0"/>
        <v>553489.22000000009</v>
      </c>
    </row>
    <row r="40" spans="1:14">
      <c r="A40" t="s">
        <v>103</v>
      </c>
      <c r="B40" s="12">
        <v>622577.5</v>
      </c>
      <c r="C40" s="13">
        <v>610612.47999999998</v>
      </c>
      <c r="D40" s="13">
        <v>665243.59</v>
      </c>
      <c r="E40" s="13">
        <v>599610.57000000007</v>
      </c>
      <c r="F40" s="16">
        <v>656787.05000000005</v>
      </c>
      <c r="G40" s="13">
        <v>607202.76</v>
      </c>
      <c r="H40" s="19">
        <v>646142.96</v>
      </c>
      <c r="I40" s="21">
        <v>565938.31000000006</v>
      </c>
      <c r="J40" s="21">
        <v>564454.84</v>
      </c>
      <c r="K40" s="21">
        <v>649964.73</v>
      </c>
      <c r="L40" s="21">
        <v>622226.82999999996</v>
      </c>
      <c r="M40" s="21">
        <v>622153.81000000006</v>
      </c>
      <c r="N40" s="5">
        <f t="shared" si="0"/>
        <v>7432915.4299999997</v>
      </c>
    </row>
    <row r="41" spans="1:14">
      <c r="A41" t="s">
        <v>29</v>
      </c>
      <c r="B41" s="12">
        <v>11855.91</v>
      </c>
      <c r="C41" s="13">
        <v>11951.87</v>
      </c>
      <c r="D41" s="13">
        <v>11447.44</v>
      </c>
      <c r="E41" s="13">
        <v>12013.550000000001</v>
      </c>
      <c r="F41" s="16">
        <v>12149.730000000001</v>
      </c>
      <c r="G41" s="13">
        <v>10971.24</v>
      </c>
      <c r="H41" s="19">
        <v>11292.1</v>
      </c>
      <c r="I41" s="21">
        <v>8065.06</v>
      </c>
      <c r="J41" s="21">
        <v>8047.48</v>
      </c>
      <c r="K41" s="21">
        <v>9708.56</v>
      </c>
      <c r="L41" s="21">
        <v>8328.82</v>
      </c>
      <c r="M41" s="21">
        <v>8685.1299999999992</v>
      </c>
      <c r="N41" s="5">
        <f t="shared" si="0"/>
        <v>124516.89000000001</v>
      </c>
    </row>
    <row r="42" spans="1:14">
      <c r="A42" t="s">
        <v>104</v>
      </c>
      <c r="B42" s="12">
        <v>21949.08</v>
      </c>
      <c r="C42" s="13">
        <v>19303.78</v>
      </c>
      <c r="D42" s="13">
        <v>21959.780000000002</v>
      </c>
      <c r="E42" s="13">
        <v>20442.760000000002</v>
      </c>
      <c r="F42" s="16">
        <v>23255.68</v>
      </c>
      <c r="G42" s="13">
        <v>20356.59</v>
      </c>
      <c r="H42" s="19">
        <v>21911.05</v>
      </c>
      <c r="I42" s="21">
        <v>7864.42</v>
      </c>
      <c r="J42" s="21">
        <v>8800.2099999999991</v>
      </c>
      <c r="K42" s="21">
        <v>10821.14</v>
      </c>
      <c r="L42" s="21">
        <v>9737.7999999999993</v>
      </c>
      <c r="M42" s="21">
        <v>9688.2000000000007</v>
      </c>
      <c r="N42" s="5">
        <f t="shared" si="0"/>
        <v>196090.49</v>
      </c>
    </row>
    <row r="43" spans="1:14">
      <c r="A43" t="s">
        <v>31</v>
      </c>
      <c r="B43" s="12">
        <v>56964.18</v>
      </c>
      <c r="C43" s="13">
        <v>57115.260000000009</v>
      </c>
      <c r="D43" s="13">
        <v>56513.23</v>
      </c>
      <c r="E43" s="13">
        <v>51957.68</v>
      </c>
      <c r="F43" s="16">
        <v>55837.320000000007</v>
      </c>
      <c r="G43" s="13">
        <v>52031.09</v>
      </c>
      <c r="H43" s="19">
        <v>52221.19</v>
      </c>
      <c r="I43" s="21">
        <v>31559.59</v>
      </c>
      <c r="J43" s="21">
        <v>29986.17</v>
      </c>
      <c r="K43" s="21">
        <v>39428.400000000001</v>
      </c>
      <c r="L43" s="21">
        <v>35526.550000000003</v>
      </c>
      <c r="M43" s="21">
        <v>34994.03</v>
      </c>
      <c r="N43" s="5">
        <f t="shared" si="0"/>
        <v>554134.69000000006</v>
      </c>
    </row>
    <row r="44" spans="1:14">
      <c r="A44" t="s">
        <v>32</v>
      </c>
      <c r="B44" s="12">
        <v>12382.2</v>
      </c>
      <c r="C44" s="13">
        <v>11530.990000000002</v>
      </c>
      <c r="D44" s="13">
        <v>13376.39</v>
      </c>
      <c r="E44" s="13">
        <v>14378.619999999999</v>
      </c>
      <c r="F44" s="16">
        <v>13345.02</v>
      </c>
      <c r="G44" s="13">
        <v>13196.990000000002</v>
      </c>
      <c r="H44" s="19">
        <v>13345.590000000002</v>
      </c>
      <c r="I44" s="21">
        <v>8189.12</v>
      </c>
      <c r="J44" s="21">
        <v>6966.29</v>
      </c>
      <c r="K44" s="21">
        <v>9424.65</v>
      </c>
      <c r="L44" s="21">
        <v>8296.07</v>
      </c>
      <c r="M44" s="21">
        <v>8228.35</v>
      </c>
      <c r="N44" s="5">
        <f t="shared" si="0"/>
        <v>132660.28</v>
      </c>
    </row>
    <row r="45" spans="1:14">
      <c r="A45" t="s">
        <v>33</v>
      </c>
      <c r="B45" s="12">
        <v>635.65000000000009</v>
      </c>
      <c r="C45" s="13">
        <v>559.05000000000007</v>
      </c>
      <c r="D45" s="13">
        <v>635.97</v>
      </c>
      <c r="E45" s="13">
        <v>592.04999999999995</v>
      </c>
      <c r="F45" s="16">
        <v>673.51</v>
      </c>
      <c r="G45" s="13">
        <v>589.54000000000008</v>
      </c>
      <c r="H45" s="19">
        <v>634.57000000000005</v>
      </c>
      <c r="I45" s="21">
        <v>956.36</v>
      </c>
      <c r="J45" s="21">
        <v>1879.15</v>
      </c>
      <c r="K45" s="21">
        <v>2310.69</v>
      </c>
      <c r="L45" s="21">
        <v>2079.36</v>
      </c>
      <c r="M45" s="21">
        <v>2068.77</v>
      </c>
      <c r="N45" s="5">
        <f t="shared" si="0"/>
        <v>13614.670000000002</v>
      </c>
    </row>
    <row r="46" spans="1:14">
      <c r="A46" t="s">
        <v>105</v>
      </c>
      <c r="B46" s="12">
        <v>133269.17000000001</v>
      </c>
      <c r="C46" s="13">
        <v>128180.08</v>
      </c>
      <c r="D46" s="13">
        <v>140107.81</v>
      </c>
      <c r="E46" s="13">
        <v>132326.36999999997</v>
      </c>
      <c r="F46" s="16">
        <v>136870.08000000002</v>
      </c>
      <c r="G46" s="13">
        <v>132549.28</v>
      </c>
      <c r="H46" s="19">
        <v>139173.74000000002</v>
      </c>
      <c r="I46" s="21">
        <v>129934.77</v>
      </c>
      <c r="J46" s="21">
        <v>133293.01</v>
      </c>
      <c r="K46" s="21">
        <v>155204.54</v>
      </c>
      <c r="L46" s="21">
        <v>147526.17000000001</v>
      </c>
      <c r="M46" s="21">
        <v>141483.07</v>
      </c>
      <c r="N46" s="5">
        <f t="shared" si="0"/>
        <v>1649918.09</v>
      </c>
    </row>
    <row r="47" spans="1:14">
      <c r="A47" t="s">
        <v>106</v>
      </c>
      <c r="B47" s="12">
        <v>286326.43</v>
      </c>
      <c r="C47" s="13">
        <v>283958.99</v>
      </c>
      <c r="D47" s="13">
        <v>302781.69</v>
      </c>
      <c r="E47" s="13">
        <v>283259.03000000003</v>
      </c>
      <c r="F47" s="16">
        <v>308012.68</v>
      </c>
      <c r="G47" s="13">
        <v>311968.99000000005</v>
      </c>
      <c r="H47" s="19">
        <v>320800.37</v>
      </c>
      <c r="I47" s="21">
        <v>318723.03000000003</v>
      </c>
      <c r="J47" s="21">
        <v>328080.84000000003</v>
      </c>
      <c r="K47" s="21">
        <v>380190.94</v>
      </c>
      <c r="L47" s="21">
        <v>343043.41</v>
      </c>
      <c r="M47" s="21">
        <v>323432.15999999997</v>
      </c>
      <c r="N47" s="5">
        <f t="shared" si="0"/>
        <v>3790578.56</v>
      </c>
    </row>
    <row r="48" spans="1:14">
      <c r="A48" t="s">
        <v>107</v>
      </c>
      <c r="B48" s="12">
        <v>121005.18</v>
      </c>
      <c r="C48" s="13">
        <v>119671.07</v>
      </c>
      <c r="D48" s="13">
        <v>130912.12</v>
      </c>
      <c r="E48" s="13">
        <v>123306.69</v>
      </c>
      <c r="F48" s="16">
        <v>128053.9</v>
      </c>
      <c r="G48" s="13">
        <v>120306.65999999999</v>
      </c>
      <c r="H48" s="19">
        <v>121526.98000000001</v>
      </c>
      <c r="I48" s="21">
        <v>111935.51</v>
      </c>
      <c r="J48" s="21">
        <v>109271.54</v>
      </c>
      <c r="K48" s="21">
        <v>126809.09</v>
      </c>
      <c r="L48" s="21">
        <v>121869.68</v>
      </c>
      <c r="M48" s="21">
        <v>127068.27</v>
      </c>
      <c r="N48" s="5">
        <f t="shared" si="0"/>
        <v>1461736.69</v>
      </c>
    </row>
    <row r="49" spans="1:14">
      <c r="A49" t="s">
        <v>37</v>
      </c>
      <c r="B49" s="12">
        <v>4986.24</v>
      </c>
      <c r="C49" s="13">
        <v>4385.3</v>
      </c>
      <c r="D49" s="13">
        <v>4988.67</v>
      </c>
      <c r="E49" s="13">
        <v>4644.0399999999991</v>
      </c>
      <c r="F49" s="16">
        <v>5283.06</v>
      </c>
      <c r="G49" s="13">
        <v>4624.47</v>
      </c>
      <c r="H49" s="19">
        <v>4977.6099999999988</v>
      </c>
      <c r="I49" s="21">
        <v>2491.6999999999998</v>
      </c>
      <c r="J49" s="21">
        <v>3571.12</v>
      </c>
      <c r="K49" s="21">
        <v>4391.22</v>
      </c>
      <c r="L49" s="21">
        <v>3951.6</v>
      </c>
      <c r="M49" s="21">
        <v>3931.47</v>
      </c>
      <c r="N49" s="5">
        <f t="shared" si="0"/>
        <v>52226.5</v>
      </c>
    </row>
    <row r="50" spans="1:14">
      <c r="A50" t="s">
        <v>38</v>
      </c>
      <c r="B50" s="12">
        <v>5022.0899999999992</v>
      </c>
      <c r="C50" s="13">
        <v>4651.05</v>
      </c>
      <c r="D50" s="13">
        <v>5126.43</v>
      </c>
      <c r="E50" s="13">
        <v>5106.6099999999997</v>
      </c>
      <c r="F50" s="16">
        <v>5129.93</v>
      </c>
      <c r="G50" s="13">
        <v>4696.03</v>
      </c>
      <c r="H50" s="19">
        <v>5062.7300000000005</v>
      </c>
      <c r="I50" s="21">
        <v>4030.23</v>
      </c>
      <c r="J50" s="21">
        <v>3645.89</v>
      </c>
      <c r="K50" s="21">
        <v>4455.57</v>
      </c>
      <c r="L50" s="21">
        <v>4361.84</v>
      </c>
      <c r="M50" s="21">
        <v>4230.07</v>
      </c>
      <c r="N50" s="5">
        <f t="shared" si="0"/>
        <v>55518.470000000008</v>
      </c>
    </row>
    <row r="51" spans="1:14">
      <c r="A51" t="s">
        <v>39</v>
      </c>
      <c r="B51" s="12">
        <v>35274.21</v>
      </c>
      <c r="C51" s="13">
        <v>33934.36</v>
      </c>
      <c r="D51" s="13">
        <v>37851.79</v>
      </c>
      <c r="E51" s="13">
        <v>37133.019999999997</v>
      </c>
      <c r="F51" s="16">
        <v>37546.17</v>
      </c>
      <c r="G51" s="13">
        <v>35037.14</v>
      </c>
      <c r="H51" s="19">
        <v>34265.69</v>
      </c>
      <c r="I51" s="21">
        <v>15123.37</v>
      </c>
      <c r="J51" s="21">
        <v>11760.12</v>
      </c>
      <c r="K51" s="21">
        <v>17120.939999999999</v>
      </c>
      <c r="L51" s="21">
        <v>12942.87</v>
      </c>
      <c r="M51" s="21">
        <v>13830.02</v>
      </c>
      <c r="N51" s="5">
        <f t="shared" si="0"/>
        <v>321819.7</v>
      </c>
    </row>
    <row r="52" spans="1:14">
      <c r="A52" t="s">
        <v>108</v>
      </c>
      <c r="B52" s="12">
        <v>153997.13</v>
      </c>
      <c r="C52" s="13">
        <v>153285.75999999998</v>
      </c>
      <c r="D52" s="13">
        <v>162978</v>
      </c>
      <c r="E52" s="13">
        <v>149156.67000000001</v>
      </c>
      <c r="F52" s="16">
        <v>162029.80000000002</v>
      </c>
      <c r="G52" s="13">
        <v>154685.38999999998</v>
      </c>
      <c r="H52" s="19">
        <v>162137.21</v>
      </c>
      <c r="I52" s="21">
        <v>150043.89000000001</v>
      </c>
      <c r="J52" s="21">
        <v>155058.98000000001</v>
      </c>
      <c r="K52" s="21">
        <v>179952.93</v>
      </c>
      <c r="L52" s="21">
        <v>167634.85999999999</v>
      </c>
      <c r="M52" s="21">
        <v>160979.53</v>
      </c>
      <c r="N52" s="5">
        <f t="shared" si="0"/>
        <v>1911940.1500000001</v>
      </c>
    </row>
    <row r="53" spans="1:14">
      <c r="A53" t="s">
        <v>41</v>
      </c>
      <c r="B53" s="12">
        <v>196293.41</v>
      </c>
      <c r="C53" s="13">
        <v>192490.23</v>
      </c>
      <c r="D53" s="13">
        <v>198642.16999999998</v>
      </c>
      <c r="E53" s="13">
        <v>194052.72999999998</v>
      </c>
      <c r="F53" s="16">
        <v>201606.95</v>
      </c>
      <c r="G53" s="13">
        <v>190504.11000000002</v>
      </c>
      <c r="H53" s="19">
        <v>197223.80000000002</v>
      </c>
      <c r="I53" s="21">
        <v>158694.75</v>
      </c>
      <c r="J53" s="21">
        <v>164413.93</v>
      </c>
      <c r="K53" s="21">
        <v>194943.15</v>
      </c>
      <c r="L53" s="21">
        <v>179214.38</v>
      </c>
      <c r="M53" s="21">
        <v>176610.92</v>
      </c>
      <c r="N53" s="5">
        <f t="shared" si="0"/>
        <v>2244690.5299999998</v>
      </c>
    </row>
    <row r="54" spans="1:14">
      <c r="A54" t="s">
        <v>42</v>
      </c>
      <c r="B54" s="12">
        <v>73849.08</v>
      </c>
      <c r="C54" s="13">
        <v>67468.850000000006</v>
      </c>
      <c r="D54" s="13">
        <v>77316.160000000018</v>
      </c>
      <c r="E54" s="13">
        <v>67433.08</v>
      </c>
      <c r="F54" s="16">
        <v>69755.62</v>
      </c>
      <c r="G54" s="13">
        <v>71943.710000000006</v>
      </c>
      <c r="H54" s="19">
        <v>78429.290000000008</v>
      </c>
      <c r="I54" s="21">
        <v>74850.149999999994</v>
      </c>
      <c r="J54" s="21">
        <v>72834.2</v>
      </c>
      <c r="K54" s="21">
        <v>84324.05</v>
      </c>
      <c r="L54" s="21">
        <v>78079.09</v>
      </c>
      <c r="M54" s="21">
        <v>74968.210000000006</v>
      </c>
      <c r="N54" s="5">
        <f t="shared" si="0"/>
        <v>891251.49</v>
      </c>
    </row>
    <row r="55" spans="1:14">
      <c r="A55" t="s">
        <v>109</v>
      </c>
      <c r="B55" s="12">
        <v>52837.48</v>
      </c>
      <c r="C55" s="13">
        <v>58520.06</v>
      </c>
      <c r="D55" s="13">
        <v>50354.489999999991</v>
      </c>
      <c r="E55" s="13">
        <v>32785.54</v>
      </c>
      <c r="F55" s="16">
        <v>37730.43</v>
      </c>
      <c r="G55" s="13">
        <v>40145.589999999997</v>
      </c>
      <c r="H55" s="19">
        <v>42246.01</v>
      </c>
      <c r="I55" s="21">
        <v>40045.599999999999</v>
      </c>
      <c r="J55" s="21">
        <v>44232.4</v>
      </c>
      <c r="K55" s="21">
        <v>53926.03</v>
      </c>
      <c r="L55" s="21">
        <v>46656.37</v>
      </c>
      <c r="M55" s="21">
        <v>43406.64</v>
      </c>
      <c r="N55" s="5">
        <f t="shared" si="0"/>
        <v>542886.64</v>
      </c>
    </row>
    <row r="56" spans="1:14">
      <c r="A56" t="s">
        <v>110</v>
      </c>
      <c r="B56" s="12">
        <v>44680.160000000003</v>
      </c>
      <c r="C56" s="13">
        <v>44869.84</v>
      </c>
      <c r="D56" s="13">
        <v>45269.96</v>
      </c>
      <c r="E56" s="13">
        <v>43731.07</v>
      </c>
      <c r="F56" s="16">
        <v>44879.05</v>
      </c>
      <c r="G56" s="13">
        <v>43028.14</v>
      </c>
      <c r="H56" s="19">
        <v>47301.649999999994</v>
      </c>
      <c r="I56" s="21">
        <v>35402.11</v>
      </c>
      <c r="J56" s="21">
        <v>34420.74</v>
      </c>
      <c r="K56" s="21">
        <v>41847.53</v>
      </c>
      <c r="L56" s="21">
        <v>39827.96</v>
      </c>
      <c r="M56" s="21">
        <v>39811.53</v>
      </c>
      <c r="N56" s="5">
        <f t="shared" si="0"/>
        <v>505069.74</v>
      </c>
    </row>
    <row r="57" spans="1:14">
      <c r="A57" t="s">
        <v>111</v>
      </c>
      <c r="B57" s="12">
        <v>98176.97</v>
      </c>
      <c r="C57" s="13">
        <v>101461.42</v>
      </c>
      <c r="D57" s="13">
        <v>88536.69</v>
      </c>
      <c r="E57" s="13">
        <v>88413.27</v>
      </c>
      <c r="F57" s="16">
        <v>96209.64</v>
      </c>
      <c r="G57" s="13">
        <v>83945.189999999988</v>
      </c>
      <c r="H57" s="19">
        <v>74914.44</v>
      </c>
      <c r="I57" s="21">
        <v>85569.47</v>
      </c>
      <c r="J57" s="21">
        <v>82024.679999999993</v>
      </c>
      <c r="K57" s="21">
        <v>96351.87</v>
      </c>
      <c r="L57" s="21">
        <v>91410.02</v>
      </c>
      <c r="M57" s="21">
        <v>108227.08</v>
      </c>
      <c r="N57" s="5">
        <f t="shared" si="0"/>
        <v>1095240.74</v>
      </c>
    </row>
    <row r="58" spans="1:14">
      <c r="A58" t="s">
        <v>46</v>
      </c>
      <c r="B58" s="12">
        <v>28864.91</v>
      </c>
      <c r="C58" s="13">
        <v>28545.559999999998</v>
      </c>
      <c r="D58" s="13">
        <v>31040.73</v>
      </c>
      <c r="E58" s="13">
        <v>30368.659999999996</v>
      </c>
      <c r="F58" s="16">
        <v>29288.92</v>
      </c>
      <c r="G58" s="13">
        <v>28840.95</v>
      </c>
      <c r="H58" s="19">
        <v>31012.94</v>
      </c>
      <c r="I58" s="21">
        <v>28466.99</v>
      </c>
      <c r="J58" s="21">
        <v>27109.15</v>
      </c>
      <c r="K58" s="21">
        <v>33851.51</v>
      </c>
      <c r="L58" s="21">
        <v>30475.74</v>
      </c>
      <c r="M58" s="21">
        <v>28838.89</v>
      </c>
      <c r="N58" s="5">
        <f t="shared" si="0"/>
        <v>356704.95</v>
      </c>
    </row>
    <row r="59" spans="1:14">
      <c r="A59" t="s">
        <v>112</v>
      </c>
      <c r="B59" s="12">
        <v>118338.01000000001</v>
      </c>
      <c r="C59" s="13">
        <v>104075.93000000001</v>
      </c>
      <c r="D59" s="13">
        <v>118395.73</v>
      </c>
      <c r="E59" s="13">
        <v>110216.68</v>
      </c>
      <c r="F59" s="16">
        <v>125382.59999999999</v>
      </c>
      <c r="G59" s="13">
        <v>109752.17</v>
      </c>
      <c r="H59" s="19">
        <v>118132.98</v>
      </c>
      <c r="I59" s="21">
        <v>64426.39</v>
      </c>
      <c r="J59" s="21">
        <v>96548.64</v>
      </c>
      <c r="K59" s="21">
        <v>118720.61</v>
      </c>
      <c r="L59" s="21">
        <v>106835.1</v>
      </c>
      <c r="M59" s="21">
        <v>106290.95</v>
      </c>
      <c r="N59" s="5">
        <f t="shared" si="0"/>
        <v>1297115.79</v>
      </c>
    </row>
    <row r="60" spans="1:14">
      <c r="A60" t="s">
        <v>113</v>
      </c>
      <c r="B60" s="12">
        <v>162571.75</v>
      </c>
      <c r="C60" s="13">
        <v>173674.97999999998</v>
      </c>
      <c r="D60" s="13">
        <v>172554.15</v>
      </c>
      <c r="E60" s="13">
        <v>157166.12</v>
      </c>
      <c r="F60" s="16">
        <v>168592.28</v>
      </c>
      <c r="G60" s="13">
        <v>162282.67000000001</v>
      </c>
      <c r="H60" s="19">
        <v>171386.18</v>
      </c>
      <c r="I60" s="21">
        <v>159544.20000000001</v>
      </c>
      <c r="J60" s="21">
        <v>157700.20000000001</v>
      </c>
      <c r="K60" s="21">
        <v>186801.92000000001</v>
      </c>
      <c r="L60" s="21">
        <v>174445.86</v>
      </c>
      <c r="M60" s="21">
        <v>173535.63</v>
      </c>
      <c r="N60" s="5">
        <f t="shared" si="0"/>
        <v>2020255.94</v>
      </c>
    </row>
    <row r="61" spans="1:14">
      <c r="A61" t="s">
        <v>114</v>
      </c>
      <c r="B61" s="12">
        <v>531711.97</v>
      </c>
      <c r="C61" s="13">
        <v>523566.46</v>
      </c>
      <c r="D61" s="13">
        <v>561691.52</v>
      </c>
      <c r="E61" s="13">
        <v>502690.12</v>
      </c>
      <c r="F61" s="16">
        <v>548339.16</v>
      </c>
      <c r="G61" s="13">
        <v>537073.31999999995</v>
      </c>
      <c r="H61" s="19">
        <v>576801.8600000001</v>
      </c>
      <c r="I61" s="21">
        <v>550389.11</v>
      </c>
      <c r="J61" s="21">
        <v>572459.28</v>
      </c>
      <c r="K61" s="21">
        <v>627203.64</v>
      </c>
      <c r="L61" s="21">
        <v>582230.16</v>
      </c>
      <c r="M61" s="21">
        <v>575978.82999999996</v>
      </c>
      <c r="N61" s="5">
        <f t="shared" si="0"/>
        <v>6690135.4300000006</v>
      </c>
    </row>
    <row r="62" spans="1:14">
      <c r="A62" t="s">
        <v>50</v>
      </c>
      <c r="B62" s="12">
        <v>192769.02</v>
      </c>
      <c r="C62" s="13">
        <v>187363.02000000002</v>
      </c>
      <c r="D62" s="13">
        <v>205190.75999999998</v>
      </c>
      <c r="E62" s="13">
        <v>195426.49</v>
      </c>
      <c r="F62" s="16">
        <v>203858.88999999998</v>
      </c>
      <c r="G62" s="13">
        <v>197231.78</v>
      </c>
      <c r="H62" s="19">
        <v>207661.68000000002</v>
      </c>
      <c r="I62" s="21">
        <v>189477.34</v>
      </c>
      <c r="J62" s="21">
        <v>191488.23</v>
      </c>
      <c r="K62" s="21">
        <v>221233.71</v>
      </c>
      <c r="L62" s="21">
        <v>210467.15</v>
      </c>
      <c r="M62" s="21">
        <v>207915.28</v>
      </c>
      <c r="N62" s="5">
        <f t="shared" si="0"/>
        <v>2410083.3499999996</v>
      </c>
    </row>
    <row r="63" spans="1:14">
      <c r="A63" t="s">
        <v>115</v>
      </c>
      <c r="B63" s="12">
        <v>345767.67</v>
      </c>
      <c r="C63" s="13">
        <v>338751.37999999995</v>
      </c>
      <c r="D63" s="13">
        <v>361448.88</v>
      </c>
      <c r="E63" s="13">
        <v>326954.08</v>
      </c>
      <c r="F63" s="16">
        <v>348188.8</v>
      </c>
      <c r="G63" s="13">
        <v>335228.69</v>
      </c>
      <c r="H63" s="19">
        <v>348201.42</v>
      </c>
      <c r="I63" s="21">
        <v>325342.57</v>
      </c>
      <c r="J63" s="21">
        <v>337002.95</v>
      </c>
      <c r="K63" s="21">
        <v>383982.36</v>
      </c>
      <c r="L63" s="21">
        <v>366561.96</v>
      </c>
      <c r="M63" s="21">
        <v>359585.55</v>
      </c>
      <c r="N63" s="5">
        <f t="shared" si="0"/>
        <v>4177016.3099999996</v>
      </c>
    </row>
    <row r="64" spans="1:14">
      <c r="A64" t="s">
        <v>116</v>
      </c>
      <c r="B64" s="12">
        <v>302585.23</v>
      </c>
      <c r="C64" s="13">
        <v>292648.65000000002</v>
      </c>
      <c r="D64" s="13">
        <v>319552.45</v>
      </c>
      <c r="E64" s="13">
        <v>302553.56</v>
      </c>
      <c r="F64" s="16">
        <v>322045.16000000003</v>
      </c>
      <c r="G64" s="13">
        <v>301023.7</v>
      </c>
      <c r="H64" s="19">
        <v>313991.98</v>
      </c>
      <c r="I64" s="21">
        <v>265619.67</v>
      </c>
      <c r="J64" s="21">
        <v>276858.57</v>
      </c>
      <c r="K64" s="21">
        <v>325568.09999999998</v>
      </c>
      <c r="L64" s="21">
        <v>301755.05</v>
      </c>
      <c r="M64" s="21">
        <v>295751.5</v>
      </c>
      <c r="N64" s="5">
        <f t="shared" si="0"/>
        <v>3619953.62</v>
      </c>
    </row>
    <row r="65" spans="1:14">
      <c r="A65" t="s">
        <v>117</v>
      </c>
      <c r="B65" s="12">
        <v>35184.879999999997</v>
      </c>
      <c r="C65" s="13">
        <v>33322.21</v>
      </c>
      <c r="D65" s="13">
        <v>35914.36</v>
      </c>
      <c r="E65" s="13">
        <v>31873.25</v>
      </c>
      <c r="F65" s="16">
        <v>34171.67</v>
      </c>
      <c r="G65" s="13">
        <v>33038.200000000004</v>
      </c>
      <c r="H65" s="19">
        <v>34327.490000000005</v>
      </c>
      <c r="I65" s="21">
        <v>29018.639999999999</v>
      </c>
      <c r="J65" s="21">
        <v>28825.8</v>
      </c>
      <c r="K65" s="21">
        <v>35163.730000000003</v>
      </c>
      <c r="L65" s="21">
        <v>33081.49</v>
      </c>
      <c r="M65" s="21">
        <v>33293.47</v>
      </c>
      <c r="N65" s="5">
        <f t="shared" si="0"/>
        <v>397215.18999999994</v>
      </c>
    </row>
    <row r="66" spans="1:14">
      <c r="A66" t="s">
        <v>118</v>
      </c>
      <c r="B66" s="12">
        <v>27523.200000000001</v>
      </c>
      <c r="C66" s="13">
        <v>24206.11</v>
      </c>
      <c r="D66" s="13">
        <v>27536.63</v>
      </c>
      <c r="E66" s="13">
        <v>25634.329999999998</v>
      </c>
      <c r="F66" s="16">
        <v>29161.649999999998</v>
      </c>
      <c r="G66" s="13">
        <v>25526.3</v>
      </c>
      <c r="H66" s="19">
        <v>27475.530000000002</v>
      </c>
      <c r="I66" s="21">
        <v>9558.75</v>
      </c>
      <c r="J66" s="21">
        <v>10359.83</v>
      </c>
      <c r="K66" s="21">
        <v>12738.92</v>
      </c>
      <c r="L66" s="21">
        <v>11463.59</v>
      </c>
      <c r="M66" s="21">
        <v>11405.2</v>
      </c>
      <c r="N66" s="5">
        <f t="shared" si="0"/>
        <v>242590.04</v>
      </c>
    </row>
    <row r="67" spans="1:14">
      <c r="A67" t="s">
        <v>119</v>
      </c>
      <c r="B67" s="12">
        <v>130335.39000000001</v>
      </c>
      <c r="C67" s="13">
        <v>126296.69</v>
      </c>
      <c r="D67" s="13">
        <v>136080.02000000002</v>
      </c>
      <c r="E67" s="13">
        <v>127595.84999999999</v>
      </c>
      <c r="F67" s="16">
        <v>135725.48000000001</v>
      </c>
      <c r="G67" s="13">
        <v>131970.49</v>
      </c>
      <c r="H67" s="19">
        <v>134544.62</v>
      </c>
      <c r="I67" s="21">
        <v>123597.18</v>
      </c>
      <c r="J67" s="21">
        <v>127399.54</v>
      </c>
      <c r="K67" s="21">
        <v>152537.63</v>
      </c>
      <c r="L67" s="21">
        <v>136289.85999999999</v>
      </c>
      <c r="M67" s="21">
        <v>132615.29999999999</v>
      </c>
      <c r="N67" s="5">
        <f t="shared" si="0"/>
        <v>1594988.05</v>
      </c>
    </row>
    <row r="68" spans="1:14">
      <c r="A68" t="s">
        <v>120</v>
      </c>
      <c r="B68" s="12">
        <v>68516.28</v>
      </c>
      <c r="C68" s="13">
        <v>69762.47</v>
      </c>
      <c r="D68" s="13">
        <v>69255.429999999993</v>
      </c>
      <c r="E68" s="13">
        <v>66006.700000000012</v>
      </c>
      <c r="F68" s="16">
        <v>67424.409999999989</v>
      </c>
      <c r="G68" s="13">
        <v>60699.360000000001</v>
      </c>
      <c r="H68" s="19">
        <v>61913.63</v>
      </c>
      <c r="I68" s="21">
        <v>62056.02</v>
      </c>
      <c r="J68" s="21">
        <v>66602.350000000006</v>
      </c>
      <c r="K68" s="21">
        <v>81471</v>
      </c>
      <c r="L68" s="21">
        <v>75012.23</v>
      </c>
      <c r="M68" s="21">
        <v>77318.75</v>
      </c>
      <c r="N68" s="5">
        <f t="shared" si="0"/>
        <v>826038.62999999989</v>
      </c>
    </row>
    <row r="69" spans="1:14">
      <c r="A69" t="s">
        <v>121</v>
      </c>
      <c r="B69" s="12">
        <v>145540.95000000001</v>
      </c>
      <c r="C69" s="13">
        <v>141387.65</v>
      </c>
      <c r="D69" s="13">
        <v>151670.95000000001</v>
      </c>
      <c r="E69" s="13">
        <v>139506.88</v>
      </c>
      <c r="F69" s="16">
        <v>151390.88</v>
      </c>
      <c r="G69" s="13">
        <v>150278.17000000001</v>
      </c>
      <c r="H69" s="19">
        <v>158743.77000000002</v>
      </c>
      <c r="I69" s="21">
        <v>152401.34</v>
      </c>
      <c r="J69" s="21">
        <v>152928.19</v>
      </c>
      <c r="K69" s="21">
        <v>176354.64</v>
      </c>
      <c r="L69" s="21">
        <v>161935.20000000001</v>
      </c>
      <c r="M69" s="21">
        <v>152199.46</v>
      </c>
      <c r="N69" s="5">
        <f t="shared" si="0"/>
        <v>1834338.0799999998</v>
      </c>
    </row>
    <row r="70" spans="1:14">
      <c r="A70" t="s">
        <v>122</v>
      </c>
      <c r="B70" s="12">
        <v>189195.73</v>
      </c>
      <c r="C70" s="13">
        <v>187025.11000000002</v>
      </c>
      <c r="D70" s="13">
        <v>198664.76</v>
      </c>
      <c r="E70" s="13">
        <v>183719.97</v>
      </c>
      <c r="F70" s="16">
        <v>197371.78999999998</v>
      </c>
      <c r="G70" s="13">
        <v>183992.28</v>
      </c>
      <c r="H70" s="19">
        <v>191832.77</v>
      </c>
      <c r="I70" s="21">
        <v>175764.13</v>
      </c>
      <c r="J70" s="21">
        <v>179341.05</v>
      </c>
      <c r="K70" s="21">
        <v>205310.26</v>
      </c>
      <c r="L70" s="21">
        <v>197636.26</v>
      </c>
      <c r="M70" s="21">
        <v>198608.29</v>
      </c>
      <c r="N70" s="5">
        <f t="shared" si="0"/>
        <v>2288462.4</v>
      </c>
    </row>
    <row r="71" spans="1:14">
      <c r="A71" t="s">
        <v>59</v>
      </c>
      <c r="B71" s="12">
        <v>89165.35</v>
      </c>
      <c r="C71" s="13">
        <v>84272.63</v>
      </c>
      <c r="D71" s="13">
        <v>92239.53</v>
      </c>
      <c r="E71" s="13">
        <v>89594.709999999992</v>
      </c>
      <c r="F71" s="16">
        <v>93277.09</v>
      </c>
      <c r="G71" s="13">
        <v>92616.03</v>
      </c>
      <c r="H71" s="19">
        <v>99038.81</v>
      </c>
      <c r="I71" s="21">
        <v>69093.399999999994</v>
      </c>
      <c r="J71" s="21">
        <v>68629.45</v>
      </c>
      <c r="K71" s="21">
        <v>82850.48</v>
      </c>
      <c r="L71" s="21">
        <v>73932.87</v>
      </c>
      <c r="M71" s="21">
        <v>69610.929999999993</v>
      </c>
      <c r="N71" s="5">
        <f t="shared" si="0"/>
        <v>1004321.2799999998</v>
      </c>
    </row>
    <row r="72" spans="1:14">
      <c r="A72" t="s">
        <v>123</v>
      </c>
      <c r="B72" s="12">
        <v>30271.87</v>
      </c>
      <c r="C72" s="13">
        <v>29768.97</v>
      </c>
      <c r="D72" s="13">
        <v>30264.639999999996</v>
      </c>
      <c r="E72" s="13">
        <v>31018.940000000006</v>
      </c>
      <c r="F72" s="16">
        <v>30803.149999999998</v>
      </c>
      <c r="G72" s="13">
        <v>29743.7</v>
      </c>
      <c r="H72" s="19">
        <v>30091.850000000006</v>
      </c>
      <c r="I72" s="21">
        <v>24147.86</v>
      </c>
      <c r="J72" s="21">
        <v>23363.42</v>
      </c>
      <c r="K72" s="21">
        <v>28879.86</v>
      </c>
      <c r="L72" s="21">
        <v>26614.35</v>
      </c>
      <c r="M72" s="21">
        <v>26931.27</v>
      </c>
      <c r="N72" s="5">
        <f t="shared" si="0"/>
        <v>341899.88</v>
      </c>
    </row>
    <row r="73" spans="1:14">
      <c r="A73" t="s">
        <v>61</v>
      </c>
      <c r="B73" s="12">
        <v>7351.16</v>
      </c>
      <c r="C73" s="13">
        <v>6465.2</v>
      </c>
      <c r="D73" s="13">
        <v>7354.75</v>
      </c>
      <c r="E73" s="13">
        <v>6846.6600000000008</v>
      </c>
      <c r="F73" s="16">
        <v>7788.78</v>
      </c>
      <c r="G73" s="13">
        <v>6817.8099999999995</v>
      </c>
      <c r="H73" s="19">
        <v>7338.43</v>
      </c>
      <c r="I73" s="21">
        <v>3574.97</v>
      </c>
      <c r="J73" s="21">
        <v>5045.24</v>
      </c>
      <c r="K73" s="21">
        <v>6203.85</v>
      </c>
      <c r="L73" s="21">
        <v>5582.76</v>
      </c>
      <c r="M73" s="21">
        <v>5554.33</v>
      </c>
      <c r="N73" s="5">
        <f t="shared" si="0"/>
        <v>75923.94</v>
      </c>
    </row>
    <row r="74" spans="1:14">
      <c r="A74" t="s">
        <v>62</v>
      </c>
      <c r="B74" s="12">
        <v>7427.58</v>
      </c>
      <c r="C74" s="13">
        <v>7337.93</v>
      </c>
      <c r="D74" s="13">
        <v>7943.21</v>
      </c>
      <c r="E74" s="13">
        <v>7617.12</v>
      </c>
      <c r="F74" s="16">
        <v>8010.16</v>
      </c>
      <c r="G74" s="13">
        <v>7599.2499999999991</v>
      </c>
      <c r="H74" s="19">
        <v>8076.7699999999995</v>
      </c>
      <c r="I74" s="21">
        <v>5574.67</v>
      </c>
      <c r="J74" s="21">
        <v>5563.76</v>
      </c>
      <c r="K74" s="21">
        <v>6498.7</v>
      </c>
      <c r="L74" s="21">
        <v>6236.57</v>
      </c>
      <c r="M74" s="21">
        <v>6234.58</v>
      </c>
      <c r="N74" s="5">
        <f t="shared" si="0"/>
        <v>84120.3</v>
      </c>
    </row>
    <row r="75" spans="1:14">
      <c r="A75" t="s">
        <v>124</v>
      </c>
      <c r="B75" s="12">
        <v>217289.63</v>
      </c>
      <c r="C75" s="13">
        <v>219988.13999999998</v>
      </c>
      <c r="D75" s="13">
        <v>226534.53</v>
      </c>
      <c r="E75" s="13">
        <v>214915.07</v>
      </c>
      <c r="F75" s="16">
        <v>219401.69</v>
      </c>
      <c r="G75" s="13">
        <v>211510.92</v>
      </c>
      <c r="H75" s="19">
        <v>217277.63999999998</v>
      </c>
      <c r="I75" s="21">
        <v>207141.58</v>
      </c>
      <c r="J75" s="21">
        <v>216353.91</v>
      </c>
      <c r="K75" s="21">
        <v>255311.34</v>
      </c>
      <c r="L75" s="21">
        <v>234930.81</v>
      </c>
      <c r="M75" s="21">
        <v>233212.44</v>
      </c>
      <c r="N75" s="5">
        <f t="shared" si="0"/>
        <v>2673867.6999999997</v>
      </c>
    </row>
    <row r="76" spans="1:14">
      <c r="A76" t="s">
        <v>125</v>
      </c>
      <c r="B76" s="12">
        <v>11247.75</v>
      </c>
      <c r="C76" s="13">
        <v>10935.369999999999</v>
      </c>
      <c r="D76" s="13">
        <v>11656.06</v>
      </c>
      <c r="E76" s="13">
        <v>11379.87</v>
      </c>
      <c r="F76" s="16">
        <v>11328.47</v>
      </c>
      <c r="G76" s="13">
        <v>10722.92</v>
      </c>
      <c r="H76" s="19">
        <v>10961.99</v>
      </c>
      <c r="I76" s="21">
        <v>9655.3799999999992</v>
      </c>
      <c r="J76" s="21">
        <v>11849.45</v>
      </c>
      <c r="K76" s="21">
        <v>13571.96</v>
      </c>
      <c r="L76" s="21">
        <v>13239.58</v>
      </c>
      <c r="M76" s="21">
        <v>13489.41</v>
      </c>
      <c r="N76" s="5">
        <f t="shared" si="0"/>
        <v>140038.21</v>
      </c>
    </row>
    <row r="77" spans="1:14">
      <c r="A77" t="s">
        <v>126</v>
      </c>
      <c r="B77" s="12">
        <v>47817.2</v>
      </c>
      <c r="C77" s="13">
        <v>52045.830000000009</v>
      </c>
      <c r="D77" s="13">
        <v>44778.77</v>
      </c>
      <c r="E77" s="13">
        <v>41198.11</v>
      </c>
      <c r="F77" s="16">
        <v>42531.95</v>
      </c>
      <c r="G77" s="13">
        <v>38449.160000000003</v>
      </c>
      <c r="H77" s="19">
        <v>35660.160000000003</v>
      </c>
      <c r="I77" s="21">
        <v>136490.63</v>
      </c>
      <c r="J77" s="21">
        <v>36816.93</v>
      </c>
      <c r="K77" s="21">
        <v>51426.87</v>
      </c>
      <c r="L77" s="21">
        <v>45991.69</v>
      </c>
      <c r="M77" s="21">
        <v>48596.12</v>
      </c>
      <c r="N77" s="5">
        <f>SUM(B77:M77)</f>
        <v>621803.42000000004</v>
      </c>
    </row>
    <row r="78" spans="1:14">
      <c r="A78" t="s">
        <v>66</v>
      </c>
      <c r="B78" s="12">
        <v>12061.529999999999</v>
      </c>
      <c r="C78" s="13">
        <v>12496.29</v>
      </c>
      <c r="D78" s="13">
        <v>11858.789999999999</v>
      </c>
      <c r="E78" s="13">
        <v>11392.539999999999</v>
      </c>
      <c r="F78" s="16">
        <v>11253.02</v>
      </c>
      <c r="G78" s="13">
        <v>10596.24</v>
      </c>
      <c r="H78" s="19">
        <v>10610.560000000001</v>
      </c>
      <c r="I78" s="21">
        <v>9428.98</v>
      </c>
      <c r="J78" s="21">
        <v>10420.4</v>
      </c>
      <c r="K78" s="21">
        <v>12881.54</v>
      </c>
      <c r="L78" s="21">
        <v>12160.55</v>
      </c>
      <c r="M78" s="21">
        <v>12957.17</v>
      </c>
      <c r="N78" s="5">
        <f>SUM(B78:M78)</f>
        <v>138117.60999999999</v>
      </c>
    </row>
    <row r="79" spans="1:14">
      <c r="A79" t="s">
        <v>1</v>
      </c>
    </row>
    <row r="80" spans="1:14">
      <c r="A80" t="s">
        <v>68</v>
      </c>
      <c r="B80" s="5">
        <f t="shared" ref="B80:M80" si="1">SUM(B12:B78)</f>
        <v>7574790.7500000009</v>
      </c>
      <c r="C80" s="5">
        <f t="shared" si="1"/>
        <v>7411392.0399999991</v>
      </c>
      <c r="D80" s="5">
        <f t="shared" si="1"/>
        <v>7881039.7800000003</v>
      </c>
      <c r="E80" s="5">
        <f t="shared" si="1"/>
        <v>7262148.580000001</v>
      </c>
      <c r="F80" s="5">
        <f t="shared" si="1"/>
        <v>7820088.3700000001</v>
      </c>
      <c r="G80" s="5">
        <f t="shared" si="1"/>
        <v>7463261.5300000021</v>
      </c>
      <c r="H80" s="5">
        <f t="shared" si="1"/>
        <v>7805685.9699999997</v>
      </c>
      <c r="I80" s="5">
        <f t="shared" si="1"/>
        <v>7612913.7000000011</v>
      </c>
      <c r="J80" s="5">
        <f t="shared" si="1"/>
        <v>7404443.2300000014</v>
      </c>
      <c r="K80" s="5">
        <f t="shared" si="1"/>
        <v>8491460.9900000002</v>
      </c>
      <c r="L80" s="5">
        <f t="shared" si="1"/>
        <v>7921320.8199999994</v>
      </c>
      <c r="M80" s="5">
        <f t="shared" si="1"/>
        <v>7860750.21</v>
      </c>
      <c r="N80" s="5">
        <f>SUM(B80:M80)</f>
        <v>92509295.969999984</v>
      </c>
    </row>
    <row r="87" spans="2:1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28"/>
    <pageSetUpPr fitToPage="1"/>
  </sheetPr>
  <dimension ref="A1:R80"/>
  <sheetViews>
    <sheetView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M12" sqref="M12"/>
    </sheetView>
  </sheetViews>
  <sheetFormatPr defaultRowHeight="12.75"/>
  <cols>
    <col min="1" max="1" width="16.1640625" bestFit="1" customWidth="1"/>
    <col min="2" max="2" width="14.5" bestFit="1" customWidth="1"/>
    <col min="3" max="5" width="11.1640625" bestFit="1" customWidth="1"/>
    <col min="6" max="6" width="12.33203125" bestFit="1" customWidth="1"/>
    <col min="7" max="14" width="11.1640625" bestFit="1" customWidth="1"/>
    <col min="16" max="16" width="12.33203125" bestFit="1" customWidth="1"/>
    <col min="18" max="18" width="10.1640625" bestFit="1" customWidth="1"/>
  </cols>
  <sheetData>
    <row r="1" spans="1:18">
      <c r="A1" t="str">
        <f>'SFY1718'!A1</f>
        <v>VALIDATED TAX RECEIPTS DATA FOR:  JULY, 2017 thru June, 2018</v>
      </c>
      <c r="N1" t="s">
        <v>89</v>
      </c>
    </row>
    <row r="3" spans="1:18">
      <c r="A3" s="44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8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8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8">
      <c r="A6" s="44" t="s">
        <v>135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8">
      <c r="A7" s="44" t="s">
        <v>134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8">
      <c r="B9" s="1">
        <f>'Local Option Sales Tax Coll'!B9</f>
        <v>42917</v>
      </c>
      <c r="C9" s="1">
        <f>'Local Option Sales Tax Coll'!C9</f>
        <v>42948</v>
      </c>
      <c r="D9" s="1">
        <f>'Local Option Sales Tax Coll'!D9</f>
        <v>42979</v>
      </c>
      <c r="E9" s="1">
        <f>'Local Option Sales Tax Coll'!E9</f>
        <v>43009</v>
      </c>
      <c r="F9" s="1">
        <f>'Local Option Sales Tax Coll'!F9</f>
        <v>43040</v>
      </c>
      <c r="G9" s="1">
        <f>'Local Option Sales Tax Coll'!G9</f>
        <v>43070</v>
      </c>
      <c r="H9" s="1">
        <f>'Local Option Sales Tax Coll'!H9</f>
        <v>43101</v>
      </c>
      <c r="I9" s="1">
        <f>'Local Option Sales Tax Coll'!I9</f>
        <v>43132</v>
      </c>
      <c r="J9" s="1">
        <f>'Local Option Sales Tax Coll'!J9</f>
        <v>43160</v>
      </c>
      <c r="K9" s="1">
        <f>'Local Option Sales Tax Coll'!K9</f>
        <v>43191</v>
      </c>
      <c r="L9" s="1">
        <f>'Local Option Sales Tax Coll'!L9</f>
        <v>43221</v>
      </c>
      <c r="M9" s="1">
        <f>'Local Option Sales Tax Coll'!M9</f>
        <v>43252</v>
      </c>
      <c r="N9" s="1" t="str">
        <f>'Local Option Sales Tax Coll'!N9</f>
        <v>SFY17-18</v>
      </c>
    </row>
    <row r="10" spans="1:18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spans="1:18">
      <c r="A11" t="s">
        <v>1</v>
      </c>
    </row>
    <row r="12" spans="1:18">
      <c r="A12" t="s">
        <v>90</v>
      </c>
      <c r="B12" s="10">
        <v>672367.71</v>
      </c>
      <c r="C12" s="15">
        <v>668336.18000000005</v>
      </c>
      <c r="D12" s="15">
        <v>700247.76</v>
      </c>
      <c r="E12" s="15">
        <v>689553.38</v>
      </c>
      <c r="F12" s="16">
        <v>703419.45000000007</v>
      </c>
      <c r="G12" s="10">
        <v>657835.68000000005</v>
      </c>
      <c r="H12" s="17">
        <v>677531.85</v>
      </c>
      <c r="I12" s="20">
        <v>643236.85</v>
      </c>
      <c r="J12" s="13">
        <v>646271.28</v>
      </c>
      <c r="K12" s="20">
        <v>790021.58</v>
      </c>
      <c r="L12" s="4">
        <v>731530.4</v>
      </c>
      <c r="M12" s="4">
        <v>730010.7</v>
      </c>
      <c r="N12" s="5">
        <f t="shared" ref="N12:N43" si="0">SUM(B12:M12)</f>
        <v>8310362.8200000012</v>
      </c>
      <c r="P12" s="41"/>
      <c r="R12" s="41"/>
    </row>
    <row r="13" spans="1:18">
      <c r="A13" t="s">
        <v>91</v>
      </c>
      <c r="B13" s="10">
        <v>146441.60000000001</v>
      </c>
      <c r="C13" s="15">
        <v>73774.959999999992</v>
      </c>
      <c r="D13" s="15">
        <v>111559.90999999999</v>
      </c>
      <c r="E13" s="15">
        <v>103372.63</v>
      </c>
      <c r="F13" s="16">
        <v>161835.99000000002</v>
      </c>
      <c r="G13" s="10">
        <v>145769.57</v>
      </c>
      <c r="H13" s="17">
        <v>76876.94</v>
      </c>
      <c r="I13" s="20">
        <v>94488.87</v>
      </c>
      <c r="J13" s="13">
        <v>126833.94</v>
      </c>
      <c r="K13" s="20">
        <v>106246.78</v>
      </c>
      <c r="L13" s="4">
        <v>68282.69</v>
      </c>
      <c r="M13" s="4">
        <v>144954.44</v>
      </c>
      <c r="N13" s="5">
        <f t="shared" si="0"/>
        <v>1360438.3199999998</v>
      </c>
      <c r="P13" s="41"/>
      <c r="R13" s="41"/>
    </row>
    <row r="14" spans="1:18">
      <c r="A14" s="29" t="s">
        <v>92</v>
      </c>
      <c r="B14" s="10">
        <v>592246.93000000005</v>
      </c>
      <c r="C14" s="15">
        <v>626464.47</v>
      </c>
      <c r="D14" s="15">
        <v>589222.91</v>
      </c>
      <c r="E14" s="15">
        <v>517468.92</v>
      </c>
      <c r="F14" s="16">
        <v>528907.35</v>
      </c>
      <c r="G14" s="10">
        <v>488400.56999999995</v>
      </c>
      <c r="H14" s="17">
        <v>487136.2</v>
      </c>
      <c r="I14" s="20">
        <v>450455.95</v>
      </c>
      <c r="J14" s="13">
        <v>507176.68</v>
      </c>
      <c r="K14" s="20">
        <v>583157.56999999995</v>
      </c>
      <c r="L14" s="4">
        <v>579073.47</v>
      </c>
      <c r="M14" s="4">
        <v>606470.56999999995</v>
      </c>
      <c r="N14" s="5">
        <f t="shared" si="0"/>
        <v>6556181.5899999999</v>
      </c>
      <c r="P14" s="41"/>
      <c r="R14" s="41"/>
    </row>
    <row r="15" spans="1:18">
      <c r="A15" t="s">
        <v>5</v>
      </c>
      <c r="B15" s="10">
        <v>90119.54</v>
      </c>
      <c r="C15" s="15">
        <v>84232</v>
      </c>
      <c r="D15" s="15">
        <v>95164.78</v>
      </c>
      <c r="E15" s="15">
        <v>86105.940000000017</v>
      </c>
      <c r="F15" s="16">
        <v>82687.28</v>
      </c>
      <c r="G15" s="10">
        <v>93029.239999999991</v>
      </c>
      <c r="H15" s="17">
        <v>87458.959999999992</v>
      </c>
      <c r="I15" s="20">
        <v>78923.22</v>
      </c>
      <c r="J15" s="13">
        <v>99319.76</v>
      </c>
      <c r="K15" s="20">
        <v>97849.98</v>
      </c>
      <c r="L15" s="4">
        <v>94224.82</v>
      </c>
      <c r="M15" s="4">
        <v>91709.26</v>
      </c>
      <c r="N15" s="5">
        <f t="shared" si="0"/>
        <v>1080824.7799999998</v>
      </c>
      <c r="P15" s="41"/>
      <c r="R15" s="41"/>
    </row>
    <row r="16" spans="1:18">
      <c r="A16" t="s">
        <v>93</v>
      </c>
      <c r="B16" s="10">
        <v>1505465.01</v>
      </c>
      <c r="C16" s="15">
        <v>1480513.68</v>
      </c>
      <c r="D16" s="15">
        <v>1575612.7599999998</v>
      </c>
      <c r="E16" s="15">
        <v>1464187.28</v>
      </c>
      <c r="F16" s="16">
        <v>1510794.7899999998</v>
      </c>
      <c r="G16" s="10">
        <v>1454830.24</v>
      </c>
      <c r="H16" s="17">
        <v>1557674.67</v>
      </c>
      <c r="I16" s="20">
        <v>1892411.94</v>
      </c>
      <c r="J16" s="13">
        <v>2587128.86</v>
      </c>
      <c r="K16" s="20">
        <v>3102319.66</v>
      </c>
      <c r="L16" s="4">
        <v>2821283.68</v>
      </c>
      <c r="M16" s="4">
        <v>2809997.17</v>
      </c>
      <c r="N16" s="5">
        <f t="shared" si="0"/>
        <v>23762219.740000002</v>
      </c>
      <c r="P16" s="41"/>
      <c r="R16" s="41"/>
    </row>
    <row r="17" spans="1:18">
      <c r="A17" t="s">
        <v>94</v>
      </c>
      <c r="B17" s="10">
        <v>4649568.6499999994</v>
      </c>
      <c r="C17" s="15">
        <v>4480301.29</v>
      </c>
      <c r="D17" s="15">
        <v>4840932.4400000004</v>
      </c>
      <c r="E17" s="15">
        <v>4292748.7399999993</v>
      </c>
      <c r="F17" s="16">
        <v>4799733.62</v>
      </c>
      <c r="G17" s="10">
        <v>4688082.0199999996</v>
      </c>
      <c r="H17" s="17">
        <v>4929681.5999999996</v>
      </c>
      <c r="I17" s="20">
        <v>4463537.5599999996</v>
      </c>
      <c r="J17" s="13">
        <v>4842125.05</v>
      </c>
      <c r="K17" s="20">
        <v>5089424.08</v>
      </c>
      <c r="L17" s="4">
        <v>4816163.8899999997</v>
      </c>
      <c r="M17" s="4">
        <v>4776212.32</v>
      </c>
      <c r="N17" s="5">
        <f t="shared" si="0"/>
        <v>56668511.259999998</v>
      </c>
      <c r="P17" s="41"/>
      <c r="R17" s="41"/>
    </row>
    <row r="18" spans="1:18">
      <c r="A18" t="s">
        <v>8</v>
      </c>
      <c r="B18" s="10">
        <v>37665.11</v>
      </c>
      <c r="C18" s="15">
        <v>34813.01</v>
      </c>
      <c r="D18" s="15">
        <v>39711.54</v>
      </c>
      <c r="E18" s="15">
        <v>37456.85</v>
      </c>
      <c r="F18" s="16">
        <v>36464.339999999997</v>
      </c>
      <c r="G18" s="10">
        <v>36185.03</v>
      </c>
      <c r="H18" s="17">
        <v>36603.93</v>
      </c>
      <c r="I18" s="20">
        <v>27224.25</v>
      </c>
      <c r="J18" s="13">
        <v>25516.99</v>
      </c>
      <c r="K18" s="20">
        <v>32068.720000000001</v>
      </c>
      <c r="L18" s="4">
        <v>30594.47</v>
      </c>
      <c r="M18" s="4">
        <v>29325.8</v>
      </c>
      <c r="N18" s="5">
        <f t="shared" si="0"/>
        <v>403630.04</v>
      </c>
      <c r="P18" s="41"/>
      <c r="R18" s="41"/>
    </row>
    <row r="19" spans="1:18">
      <c r="A19" t="s">
        <v>95</v>
      </c>
      <c r="B19" s="10">
        <v>496708.91000000003</v>
      </c>
      <c r="C19" s="15">
        <v>475408.84</v>
      </c>
      <c r="D19" s="15">
        <v>520659.69</v>
      </c>
      <c r="E19" s="15">
        <v>486266.29</v>
      </c>
      <c r="F19" s="16">
        <v>513903.75999999995</v>
      </c>
      <c r="G19" s="10">
        <v>516088.98</v>
      </c>
      <c r="H19" s="17">
        <v>553422.76</v>
      </c>
      <c r="I19" s="20">
        <v>517096.99</v>
      </c>
      <c r="J19" s="13">
        <v>536648.03</v>
      </c>
      <c r="K19" s="20">
        <v>619260.73</v>
      </c>
      <c r="L19" s="4">
        <v>541670.66</v>
      </c>
      <c r="M19" s="4">
        <v>514468.07</v>
      </c>
      <c r="N19" s="5">
        <f t="shared" si="0"/>
        <v>6291603.7100000009</v>
      </c>
      <c r="P19" s="41"/>
      <c r="R19" s="41"/>
    </row>
    <row r="20" spans="1:18">
      <c r="A20" t="s">
        <v>96</v>
      </c>
      <c r="B20" s="10">
        <v>299425.76999999996</v>
      </c>
      <c r="C20" s="15">
        <v>310104.02999999997</v>
      </c>
      <c r="D20" s="15">
        <v>323859.49000000005</v>
      </c>
      <c r="E20" s="15">
        <v>299055.42</v>
      </c>
      <c r="F20" s="16">
        <v>298418.69</v>
      </c>
      <c r="G20" s="10">
        <v>289819.69999999995</v>
      </c>
      <c r="H20" s="17">
        <v>302018.87</v>
      </c>
      <c r="I20" s="20">
        <v>293526.31</v>
      </c>
      <c r="J20" s="13">
        <v>317204.65000000002</v>
      </c>
      <c r="K20" s="20">
        <v>369594.06</v>
      </c>
      <c r="L20" s="4">
        <v>351282.97</v>
      </c>
      <c r="M20" s="4">
        <v>345152.2</v>
      </c>
      <c r="N20" s="5">
        <f t="shared" si="0"/>
        <v>3799462.16</v>
      </c>
      <c r="P20" s="41"/>
      <c r="R20" s="41"/>
    </row>
    <row r="21" spans="1:18">
      <c r="A21" t="s">
        <v>97</v>
      </c>
      <c r="B21" s="10">
        <v>434058.61000000004</v>
      </c>
      <c r="C21" s="15">
        <v>423889.30000000005</v>
      </c>
      <c r="D21" s="15">
        <v>452214.74999999994</v>
      </c>
      <c r="E21" s="15">
        <v>427312.66</v>
      </c>
      <c r="F21" s="16">
        <v>443454.49</v>
      </c>
      <c r="G21" s="10">
        <v>426830.83999999997</v>
      </c>
      <c r="H21" s="17">
        <v>442026.64999999997</v>
      </c>
      <c r="I21" s="20">
        <v>410799.54</v>
      </c>
      <c r="J21" s="13">
        <v>421404.25</v>
      </c>
      <c r="K21" s="20">
        <v>477539.26</v>
      </c>
      <c r="L21" s="4">
        <v>459861.72</v>
      </c>
      <c r="M21" s="4">
        <v>461546.68</v>
      </c>
      <c r="N21" s="5">
        <f t="shared" si="0"/>
        <v>5280938.7499999991</v>
      </c>
      <c r="P21" s="41"/>
      <c r="R21" s="41"/>
    </row>
    <row r="22" spans="1:18">
      <c r="A22" t="s">
        <v>98</v>
      </c>
      <c r="B22" s="10">
        <v>737744.40999999992</v>
      </c>
      <c r="C22" s="15">
        <v>700271.46</v>
      </c>
      <c r="D22" s="15">
        <v>785036.33000000007</v>
      </c>
      <c r="E22" s="15">
        <v>688074.54999999993</v>
      </c>
      <c r="F22" s="16">
        <v>786161.42999999993</v>
      </c>
      <c r="G22" s="10">
        <v>827978.23999999999</v>
      </c>
      <c r="H22" s="17">
        <v>872875.27</v>
      </c>
      <c r="I22" s="20">
        <v>894755.52</v>
      </c>
      <c r="J22" s="13">
        <v>1173340.3999999999</v>
      </c>
      <c r="K22" s="20">
        <v>1032383.05</v>
      </c>
      <c r="L22" s="4">
        <v>925097.11</v>
      </c>
      <c r="M22" s="4">
        <v>847102.29</v>
      </c>
      <c r="N22" s="5">
        <f t="shared" si="0"/>
        <v>10270820.059999999</v>
      </c>
      <c r="P22" s="41"/>
      <c r="R22" s="41"/>
    </row>
    <row r="23" spans="1:18">
      <c r="A23" t="s">
        <v>12</v>
      </c>
      <c r="B23" s="10">
        <v>358260.27</v>
      </c>
      <c r="C23" s="15">
        <v>335280.27</v>
      </c>
      <c r="D23" s="15">
        <v>353518.45</v>
      </c>
      <c r="E23" s="15">
        <v>359426.37</v>
      </c>
      <c r="F23" s="16">
        <v>363883.47000000003</v>
      </c>
      <c r="G23" s="10">
        <v>344909.83999999997</v>
      </c>
      <c r="H23" s="17">
        <v>350278.93</v>
      </c>
      <c r="I23" s="20">
        <v>273236.99</v>
      </c>
      <c r="J23" s="13">
        <v>279881.90000000002</v>
      </c>
      <c r="K23" s="20">
        <v>322958.26</v>
      </c>
      <c r="L23" s="4">
        <v>296074.46000000002</v>
      </c>
      <c r="M23" s="4">
        <v>311664.53000000003</v>
      </c>
      <c r="N23" s="5">
        <f t="shared" si="0"/>
        <v>3949373.74</v>
      </c>
      <c r="P23" s="41"/>
      <c r="R23" s="41"/>
    </row>
    <row r="24" spans="1:18">
      <c r="A24" t="s">
        <v>129</v>
      </c>
      <c r="B24" s="10">
        <v>5945682.5199999996</v>
      </c>
      <c r="C24" s="15">
        <v>5855742.6899999995</v>
      </c>
      <c r="D24" s="15">
        <v>6218476.8099999996</v>
      </c>
      <c r="E24" s="15">
        <v>5595718.0800000001</v>
      </c>
      <c r="F24" s="16">
        <v>6196354.7199999997</v>
      </c>
      <c r="G24" s="10">
        <v>5872968.9499999993</v>
      </c>
      <c r="H24" s="17">
        <v>6166172.3500000006</v>
      </c>
      <c r="I24" s="20">
        <v>5430609.8700000001</v>
      </c>
      <c r="J24" s="13">
        <v>5369292.1200000001</v>
      </c>
      <c r="K24" s="20">
        <v>6218480.4100000001</v>
      </c>
      <c r="L24" s="4">
        <v>5903879.4100000001</v>
      </c>
      <c r="M24" s="4">
        <v>5911101.5599999996</v>
      </c>
      <c r="N24" s="5">
        <f t="shared" si="0"/>
        <v>70684479.489999995</v>
      </c>
      <c r="P24" s="41"/>
      <c r="R24" s="41"/>
    </row>
    <row r="25" spans="1:18">
      <c r="A25" t="s">
        <v>13</v>
      </c>
      <c r="B25" s="10">
        <v>74946.64</v>
      </c>
      <c r="C25" s="15">
        <v>73144.890000000014</v>
      </c>
      <c r="D25" s="15">
        <v>78694.439999999988</v>
      </c>
      <c r="E25" s="15">
        <v>71721.340000000011</v>
      </c>
      <c r="F25" s="16">
        <v>78290.649999999994</v>
      </c>
      <c r="G25" s="10">
        <v>75464.990000000005</v>
      </c>
      <c r="H25" s="17">
        <v>81440.89</v>
      </c>
      <c r="I25" s="20">
        <v>71691.850000000006</v>
      </c>
      <c r="J25" s="13">
        <v>77965.98</v>
      </c>
      <c r="K25" s="20">
        <v>87330.8</v>
      </c>
      <c r="L25" s="4">
        <v>81362.69</v>
      </c>
      <c r="M25" s="4">
        <v>78446.61</v>
      </c>
      <c r="N25" s="5">
        <f t="shared" si="0"/>
        <v>930501.77000000014</v>
      </c>
      <c r="P25" s="41"/>
      <c r="R25" s="41"/>
    </row>
    <row r="26" spans="1:18">
      <c r="A26" t="s">
        <v>14</v>
      </c>
      <c r="B26" s="10">
        <v>47017.59</v>
      </c>
      <c r="C26" s="15">
        <v>30696.770000000004</v>
      </c>
      <c r="D26" s="15">
        <v>44204.21</v>
      </c>
      <c r="E26" s="15">
        <v>49695.350000000006</v>
      </c>
      <c r="F26" s="16">
        <v>42208.11</v>
      </c>
      <c r="G26" s="10">
        <v>42203.460000000006</v>
      </c>
      <c r="H26" s="17">
        <v>41783.409999999996</v>
      </c>
      <c r="I26" s="20">
        <v>42073.78</v>
      </c>
      <c r="J26" s="13">
        <v>52776.45</v>
      </c>
      <c r="K26" s="20">
        <v>63218.080000000002</v>
      </c>
      <c r="L26" s="4">
        <v>59845.94</v>
      </c>
      <c r="M26" s="4">
        <v>60161.18</v>
      </c>
      <c r="N26" s="5">
        <f t="shared" si="0"/>
        <v>575884.33000000007</v>
      </c>
      <c r="P26" s="41"/>
      <c r="R26" s="41"/>
    </row>
    <row r="27" spans="1:18">
      <c r="A27" t="s">
        <v>99</v>
      </c>
      <c r="B27" s="10">
        <v>3040736.14</v>
      </c>
      <c r="C27" s="15">
        <v>2955825.31</v>
      </c>
      <c r="D27" s="15">
        <v>3176574.0300000003</v>
      </c>
      <c r="E27" s="15">
        <v>2925114.0999999996</v>
      </c>
      <c r="F27" s="16">
        <v>3156272.4699999997</v>
      </c>
      <c r="G27" s="10">
        <v>2963167.65</v>
      </c>
      <c r="H27" s="17">
        <v>3062575.3800000004</v>
      </c>
      <c r="I27" s="20">
        <v>2586108.4300000002</v>
      </c>
      <c r="J27" s="13">
        <v>2595099.85</v>
      </c>
      <c r="K27" s="20">
        <v>3086575.07</v>
      </c>
      <c r="L27" s="4">
        <v>2958625.05</v>
      </c>
      <c r="M27" s="4">
        <v>2977743.55</v>
      </c>
      <c r="N27" s="5">
        <f t="shared" si="0"/>
        <v>35484417.030000001</v>
      </c>
      <c r="P27" s="41"/>
      <c r="R27" s="41"/>
    </row>
    <row r="28" spans="1:18">
      <c r="A28" t="s">
        <v>100</v>
      </c>
      <c r="B28" s="10">
        <v>846182.52</v>
      </c>
      <c r="C28" s="15">
        <v>865802.82</v>
      </c>
      <c r="D28" s="15">
        <v>865758.71999999997</v>
      </c>
      <c r="E28" s="15">
        <v>824247.7</v>
      </c>
      <c r="F28" s="16">
        <v>843025.81</v>
      </c>
      <c r="G28" s="10">
        <v>791465.0199999999</v>
      </c>
      <c r="H28" s="17">
        <v>814790.77</v>
      </c>
      <c r="I28" s="20">
        <v>688013.26</v>
      </c>
      <c r="J28" s="13">
        <v>689589.11</v>
      </c>
      <c r="K28" s="20">
        <v>872001.59</v>
      </c>
      <c r="L28" s="4">
        <v>814822.31</v>
      </c>
      <c r="M28" s="4">
        <v>849168.03</v>
      </c>
      <c r="N28" s="5">
        <f t="shared" si="0"/>
        <v>9764867.6599999983</v>
      </c>
      <c r="P28" s="41"/>
      <c r="R28" s="41"/>
    </row>
    <row r="29" spans="1:18">
      <c r="A29" t="s">
        <v>17</v>
      </c>
      <c r="B29" s="10">
        <v>232313.64</v>
      </c>
      <c r="C29" s="15">
        <v>243349.78000000003</v>
      </c>
      <c r="D29" s="15">
        <v>250632.61000000002</v>
      </c>
      <c r="E29" s="15">
        <v>233380.77000000002</v>
      </c>
      <c r="F29" s="16">
        <v>234948.39</v>
      </c>
      <c r="G29" s="10">
        <v>230703.87</v>
      </c>
      <c r="H29" s="17">
        <v>241035.69000000003</v>
      </c>
      <c r="I29" s="20">
        <v>228742.51</v>
      </c>
      <c r="J29" s="13">
        <v>232680.74</v>
      </c>
      <c r="K29" s="20">
        <v>280187.26</v>
      </c>
      <c r="L29" s="4">
        <v>265506.64</v>
      </c>
      <c r="M29" s="4">
        <v>258664.55</v>
      </c>
      <c r="N29" s="5">
        <f t="shared" si="0"/>
        <v>2932146.4499999997</v>
      </c>
      <c r="P29" s="41"/>
      <c r="R29" s="41"/>
    </row>
    <row r="30" spans="1:18">
      <c r="A30" t="s">
        <v>18</v>
      </c>
      <c r="B30" s="10">
        <v>47191.820000000007</v>
      </c>
      <c r="C30" s="15">
        <v>45617.200000000004</v>
      </c>
      <c r="D30" s="15">
        <v>39046.04</v>
      </c>
      <c r="E30" s="15">
        <v>35566.050000000003</v>
      </c>
      <c r="F30" s="16">
        <v>32975.520000000004</v>
      </c>
      <c r="G30" s="10">
        <v>32931.390000000007</v>
      </c>
      <c r="H30" s="17">
        <v>29657.39</v>
      </c>
      <c r="I30" s="20">
        <v>25391.69</v>
      </c>
      <c r="J30" s="13">
        <v>29975.32</v>
      </c>
      <c r="K30" s="20">
        <v>36427.79</v>
      </c>
      <c r="L30" s="4">
        <v>35114.39</v>
      </c>
      <c r="M30" s="4">
        <v>38797.279999999999</v>
      </c>
      <c r="N30" s="5">
        <f t="shared" si="0"/>
        <v>428691.88000000012</v>
      </c>
      <c r="P30" s="41"/>
      <c r="R30" s="41"/>
    </row>
    <row r="31" spans="1:18">
      <c r="A31" t="s">
        <v>19</v>
      </c>
      <c r="B31" s="10">
        <v>156278.54</v>
      </c>
      <c r="C31" s="15">
        <v>159400.30000000002</v>
      </c>
      <c r="D31" s="15">
        <v>152601.16</v>
      </c>
      <c r="E31" s="15">
        <v>161351.88</v>
      </c>
      <c r="F31" s="16">
        <v>160099.88</v>
      </c>
      <c r="G31" s="10">
        <v>150383.82</v>
      </c>
      <c r="H31" s="17">
        <v>162425.60999999999</v>
      </c>
      <c r="I31" s="20">
        <v>1041703.52</v>
      </c>
      <c r="J31" s="13">
        <v>149374.01</v>
      </c>
      <c r="K31" s="20">
        <v>181829.89</v>
      </c>
      <c r="L31" s="4">
        <v>168097.85</v>
      </c>
      <c r="M31" s="4">
        <v>172503.19</v>
      </c>
      <c r="N31" s="5">
        <f t="shared" si="0"/>
        <v>2816049.65</v>
      </c>
      <c r="P31" s="41"/>
      <c r="R31" s="41"/>
    </row>
    <row r="32" spans="1:18">
      <c r="A32" t="s">
        <v>20</v>
      </c>
      <c r="B32" s="10">
        <v>46860.450000000004</v>
      </c>
      <c r="C32" s="15">
        <v>43561.340000000004</v>
      </c>
      <c r="D32" s="15">
        <v>44497.04</v>
      </c>
      <c r="E32" s="15">
        <v>40499.270000000004</v>
      </c>
      <c r="F32" s="16">
        <v>37744.920000000006</v>
      </c>
      <c r="G32" s="10">
        <v>41156.42</v>
      </c>
      <c r="H32" s="17">
        <v>40076.32</v>
      </c>
      <c r="I32" s="20">
        <v>36411</v>
      </c>
      <c r="J32" s="13">
        <v>38224.47</v>
      </c>
      <c r="K32" s="20">
        <v>46229.58</v>
      </c>
      <c r="L32" s="4">
        <v>45712.09</v>
      </c>
      <c r="M32" s="4">
        <v>48525.919999999998</v>
      </c>
      <c r="N32" s="5">
        <f t="shared" si="0"/>
        <v>509498.82000000012</v>
      </c>
      <c r="P32" s="41"/>
      <c r="R32" s="41"/>
    </row>
    <row r="33" spans="1:18">
      <c r="A33" t="s">
        <v>21</v>
      </c>
      <c r="B33" s="10">
        <v>27179.97</v>
      </c>
      <c r="C33" s="15">
        <v>24554.140000000003</v>
      </c>
      <c r="D33" s="15">
        <v>27058.49</v>
      </c>
      <c r="E33" s="15">
        <v>30871.469999999998</v>
      </c>
      <c r="F33" s="16">
        <v>28060.6</v>
      </c>
      <c r="G33" s="10">
        <v>30480.880000000001</v>
      </c>
      <c r="H33" s="17">
        <v>27658.01</v>
      </c>
      <c r="I33" s="20">
        <v>314150.31</v>
      </c>
      <c r="J33" s="13">
        <v>39357.410000000003</v>
      </c>
      <c r="K33" s="20">
        <v>50812.85</v>
      </c>
      <c r="L33" s="4">
        <v>39064.839999999997</v>
      </c>
      <c r="M33" s="4">
        <v>39156.57</v>
      </c>
      <c r="N33" s="5">
        <f t="shared" si="0"/>
        <v>678405.53999999992</v>
      </c>
      <c r="P33" s="41"/>
      <c r="R33" s="41"/>
    </row>
    <row r="34" spans="1:18">
      <c r="A34" t="s">
        <v>101</v>
      </c>
      <c r="B34" s="10">
        <v>37702.629999999997</v>
      </c>
      <c r="C34" s="15">
        <v>39904.06</v>
      </c>
      <c r="D34" s="15">
        <v>33561.379999999997</v>
      </c>
      <c r="E34" s="15">
        <v>33396.78</v>
      </c>
      <c r="F34" s="16">
        <v>31528.84</v>
      </c>
      <c r="G34" s="10">
        <v>27605.43</v>
      </c>
      <c r="H34" s="17">
        <v>28240.719999999998</v>
      </c>
      <c r="I34" s="20">
        <v>26834.49</v>
      </c>
      <c r="J34" s="13">
        <v>30565.88</v>
      </c>
      <c r="K34" s="20">
        <v>35742.04</v>
      </c>
      <c r="L34" s="4">
        <v>37047.519999999997</v>
      </c>
      <c r="M34" s="4">
        <v>38080.14</v>
      </c>
      <c r="N34" s="5">
        <f t="shared" si="0"/>
        <v>400209.91</v>
      </c>
      <c r="P34" s="41"/>
      <c r="R34" s="41"/>
    </row>
    <row r="35" spans="1:18">
      <c r="A35" t="s">
        <v>23</v>
      </c>
      <c r="B35" s="10">
        <v>116214.99</v>
      </c>
      <c r="C35" s="15">
        <v>115531.50000000001</v>
      </c>
      <c r="D35" s="15">
        <v>97747.5</v>
      </c>
      <c r="E35" s="15">
        <v>111163.7</v>
      </c>
      <c r="F35" s="16">
        <v>99187.420000000013</v>
      </c>
      <c r="G35" s="10">
        <v>103372.34999999999</v>
      </c>
      <c r="H35" s="17">
        <v>90340.71</v>
      </c>
      <c r="I35" s="20">
        <v>1943483.09</v>
      </c>
      <c r="J35" s="13">
        <v>50828.85</v>
      </c>
      <c r="K35" s="20">
        <v>118599.67999999999</v>
      </c>
      <c r="L35" s="4">
        <v>86650.97</v>
      </c>
      <c r="M35" s="4">
        <v>83096.78</v>
      </c>
      <c r="N35" s="5">
        <f t="shared" si="0"/>
        <v>3016217.54</v>
      </c>
      <c r="P35" s="41"/>
      <c r="R35" s="41"/>
    </row>
    <row r="36" spans="1:18">
      <c r="A36" t="s">
        <v>24</v>
      </c>
      <c r="B36" s="10">
        <v>79144.13</v>
      </c>
      <c r="C36" s="15">
        <v>75082.11</v>
      </c>
      <c r="D36" s="15">
        <v>78950.080000000002</v>
      </c>
      <c r="E36" s="15">
        <v>79833.469999999987</v>
      </c>
      <c r="F36" s="16">
        <v>84489.049999999988</v>
      </c>
      <c r="G36" s="10">
        <v>79341.01999999999</v>
      </c>
      <c r="H36" s="17">
        <v>83211.87</v>
      </c>
      <c r="I36" s="20">
        <v>70108.58</v>
      </c>
      <c r="J36" s="13">
        <v>77360.58</v>
      </c>
      <c r="K36" s="20">
        <v>90758.5</v>
      </c>
      <c r="L36" s="4">
        <v>81088.05</v>
      </c>
      <c r="M36" s="4">
        <v>79374.789999999994</v>
      </c>
      <c r="N36" s="5">
        <f t="shared" si="0"/>
        <v>958742.23</v>
      </c>
      <c r="P36" s="41"/>
      <c r="R36" s="41"/>
    </row>
    <row r="37" spans="1:18">
      <c r="A37" t="s">
        <v>25</v>
      </c>
      <c r="B37" s="10">
        <v>130896.27000000002</v>
      </c>
      <c r="C37" s="15">
        <v>117532.93</v>
      </c>
      <c r="D37" s="15">
        <v>145821.54999999999</v>
      </c>
      <c r="E37" s="15">
        <v>142773.66</v>
      </c>
      <c r="F37" s="16">
        <v>141829.79999999999</v>
      </c>
      <c r="G37" s="10">
        <v>134159.53</v>
      </c>
      <c r="H37" s="17">
        <v>141947.54999999999</v>
      </c>
      <c r="I37" s="20">
        <v>117557.38</v>
      </c>
      <c r="J37" s="13">
        <v>140666.35</v>
      </c>
      <c r="K37" s="20">
        <v>153548</v>
      </c>
      <c r="L37" s="4">
        <v>143976.85</v>
      </c>
      <c r="M37" s="4">
        <v>141270.21</v>
      </c>
      <c r="N37" s="5">
        <f t="shared" si="0"/>
        <v>1651980.08</v>
      </c>
      <c r="P37" s="41"/>
      <c r="R37" s="41"/>
    </row>
    <row r="38" spans="1:18">
      <c r="A38" t="s">
        <v>102</v>
      </c>
      <c r="B38" s="10">
        <v>432188.8</v>
      </c>
      <c r="C38" s="15">
        <v>438360.57</v>
      </c>
      <c r="D38" s="15">
        <v>472099.47000000003</v>
      </c>
      <c r="E38" s="15">
        <v>446600.93999999994</v>
      </c>
      <c r="F38" s="16">
        <v>459969.64999999997</v>
      </c>
      <c r="G38" s="10">
        <v>442352.14</v>
      </c>
      <c r="H38" s="17">
        <v>451199.22000000003</v>
      </c>
      <c r="I38" s="20">
        <v>404499.79</v>
      </c>
      <c r="J38" s="13">
        <v>412147.85</v>
      </c>
      <c r="K38" s="20">
        <v>486214.27</v>
      </c>
      <c r="L38" s="4">
        <v>458614.99</v>
      </c>
      <c r="M38" s="4">
        <v>452234.2</v>
      </c>
      <c r="N38" s="5">
        <f t="shared" si="0"/>
        <v>5356481.8900000015</v>
      </c>
      <c r="P38" s="41"/>
      <c r="R38" s="41"/>
    </row>
    <row r="39" spans="1:18">
      <c r="A39" t="s">
        <v>27</v>
      </c>
      <c r="B39" s="10">
        <v>276345.28000000003</v>
      </c>
      <c r="C39" s="15">
        <v>243780.75</v>
      </c>
      <c r="D39" s="15">
        <v>289758.81</v>
      </c>
      <c r="E39" s="15">
        <v>276063.33</v>
      </c>
      <c r="F39" s="16">
        <v>284896.73</v>
      </c>
      <c r="G39" s="10">
        <v>278815.96999999997</v>
      </c>
      <c r="H39" s="17">
        <v>300874.13</v>
      </c>
      <c r="I39" s="20">
        <v>259855.11</v>
      </c>
      <c r="J39" s="13">
        <v>261670.78</v>
      </c>
      <c r="K39" s="20">
        <v>303354.44</v>
      </c>
      <c r="L39" s="4">
        <v>268437.46999999997</v>
      </c>
      <c r="M39" s="4">
        <v>258479.86</v>
      </c>
      <c r="N39" s="5">
        <f t="shared" si="0"/>
        <v>3302332.6599999997</v>
      </c>
      <c r="P39" s="41"/>
      <c r="R39" s="41"/>
    </row>
    <row r="40" spans="1:18">
      <c r="A40" s="24" t="s">
        <v>103</v>
      </c>
      <c r="B40" s="10">
        <v>3718700.5599999996</v>
      </c>
      <c r="C40" s="15">
        <v>3647749.9000000004</v>
      </c>
      <c r="D40" s="15">
        <v>3985605.52</v>
      </c>
      <c r="E40" s="15">
        <v>3573086.16</v>
      </c>
      <c r="F40" s="16">
        <v>3916784.71</v>
      </c>
      <c r="G40" s="10">
        <v>3637610.92</v>
      </c>
      <c r="H40" s="17">
        <v>3853845.04</v>
      </c>
      <c r="I40" s="20">
        <v>3388765.09</v>
      </c>
      <c r="J40" s="13">
        <v>3377912.91</v>
      </c>
      <c r="K40" s="20">
        <v>3894069.5</v>
      </c>
      <c r="L40" s="4">
        <v>3721611.53</v>
      </c>
      <c r="M40" s="4">
        <v>3719130.6</v>
      </c>
      <c r="N40" s="5">
        <f t="shared" si="0"/>
        <v>44434872.440000005</v>
      </c>
      <c r="P40" s="41"/>
      <c r="R40" s="41"/>
    </row>
    <row r="41" spans="1:18">
      <c r="A41" t="s">
        <v>29</v>
      </c>
      <c r="B41" s="10">
        <v>70553.430000000008</v>
      </c>
      <c r="C41" s="15">
        <v>70507.12000000001</v>
      </c>
      <c r="D41" s="15">
        <v>65945.429999999993</v>
      </c>
      <c r="E41" s="15">
        <v>70462.63</v>
      </c>
      <c r="F41" s="16">
        <v>70583.63</v>
      </c>
      <c r="G41" s="10">
        <v>65658.64</v>
      </c>
      <c r="H41" s="17">
        <v>66950.990000000005</v>
      </c>
      <c r="I41" s="20">
        <v>47546.25</v>
      </c>
      <c r="J41" s="13">
        <v>47479.81</v>
      </c>
      <c r="K41" s="20">
        <v>56710.45</v>
      </c>
      <c r="L41" s="4">
        <v>49691.54</v>
      </c>
      <c r="M41" s="4">
        <v>50296.39</v>
      </c>
      <c r="N41" s="5">
        <f t="shared" si="0"/>
        <v>732386.30999999994</v>
      </c>
      <c r="P41" s="41"/>
      <c r="R41" s="41"/>
    </row>
    <row r="42" spans="1:18">
      <c r="A42" t="s">
        <v>104</v>
      </c>
      <c r="B42" s="10">
        <v>494593.7</v>
      </c>
      <c r="C42" s="15">
        <v>475936.00999999995</v>
      </c>
      <c r="D42" s="15">
        <v>508160.09000000008</v>
      </c>
      <c r="E42" s="15">
        <v>455570.39</v>
      </c>
      <c r="F42" s="16">
        <v>521411.23</v>
      </c>
      <c r="G42" s="10">
        <v>495910.27999999997</v>
      </c>
      <c r="H42" s="17">
        <v>511701.25</v>
      </c>
      <c r="I42" s="20">
        <v>415186.22</v>
      </c>
      <c r="J42" s="13">
        <v>409371.22</v>
      </c>
      <c r="K42" s="20">
        <v>487915.55</v>
      </c>
      <c r="L42" s="4">
        <v>458132.74</v>
      </c>
      <c r="M42" s="4">
        <v>416400.49</v>
      </c>
      <c r="N42" s="5">
        <f t="shared" si="0"/>
        <v>5650289.1699999999</v>
      </c>
      <c r="P42" s="41"/>
      <c r="R42" s="41"/>
    </row>
    <row r="43" spans="1:18">
      <c r="A43" t="s">
        <v>31</v>
      </c>
      <c r="B43" s="10">
        <v>336712.07</v>
      </c>
      <c r="C43" s="15">
        <v>337934.04</v>
      </c>
      <c r="D43" s="15">
        <v>337915.05</v>
      </c>
      <c r="E43" s="15">
        <v>305993.40999999997</v>
      </c>
      <c r="F43" s="16">
        <v>328105.97000000003</v>
      </c>
      <c r="G43" s="10">
        <v>311026.23000000004</v>
      </c>
      <c r="H43" s="17">
        <v>307818.22000000003</v>
      </c>
      <c r="I43" s="20">
        <v>187701.36</v>
      </c>
      <c r="J43" s="13">
        <v>179138.12</v>
      </c>
      <c r="K43" s="20">
        <v>236000.56</v>
      </c>
      <c r="L43" s="4">
        <v>212123.03</v>
      </c>
      <c r="M43" s="4">
        <v>207738.67</v>
      </c>
      <c r="N43" s="5">
        <f t="shared" si="0"/>
        <v>3288206.7299999995</v>
      </c>
      <c r="P43" s="41"/>
      <c r="R43" s="41"/>
    </row>
    <row r="44" spans="1:18">
      <c r="A44" t="s">
        <v>32</v>
      </c>
      <c r="B44" s="10">
        <v>71868.34</v>
      </c>
      <c r="C44" s="15">
        <v>68255.809999999983</v>
      </c>
      <c r="D44" s="15">
        <v>79523.430000000008</v>
      </c>
      <c r="E44" s="15">
        <v>84635.06</v>
      </c>
      <c r="F44" s="16">
        <v>78705.39</v>
      </c>
      <c r="G44" s="10">
        <v>78620.03</v>
      </c>
      <c r="H44" s="17">
        <v>78922.09</v>
      </c>
      <c r="I44" s="20">
        <v>49030.91</v>
      </c>
      <c r="J44" s="13">
        <v>40808.550000000003</v>
      </c>
      <c r="K44" s="20">
        <v>56301</v>
      </c>
      <c r="L44" s="4">
        <v>49614.59</v>
      </c>
      <c r="M44" s="4">
        <v>48988.33</v>
      </c>
      <c r="N44" s="5">
        <f t="shared" ref="N44:N75" si="1">SUM(B44:M44)</f>
        <v>785273.52999999991</v>
      </c>
      <c r="P44" s="41"/>
      <c r="R44" s="41"/>
    </row>
    <row r="45" spans="1:18">
      <c r="A45" t="s">
        <v>33</v>
      </c>
      <c r="B45" s="10">
        <v>14849.529999999999</v>
      </c>
      <c r="C45" s="15">
        <v>8157.2200000000012</v>
      </c>
      <c r="D45" s="15">
        <v>15809.63</v>
      </c>
      <c r="E45" s="15">
        <v>17936.379999999997</v>
      </c>
      <c r="F45" s="16">
        <v>13970.210000000001</v>
      </c>
      <c r="G45" s="10">
        <v>13832.849999999999</v>
      </c>
      <c r="H45" s="17">
        <v>14483.56</v>
      </c>
      <c r="I45" s="20">
        <v>16742.009999999998</v>
      </c>
      <c r="J45" s="13">
        <v>20898.689999999999</v>
      </c>
      <c r="K45" s="20">
        <v>24755.98</v>
      </c>
      <c r="L45" s="4">
        <v>23483.53</v>
      </c>
      <c r="M45" s="4">
        <v>23559.13</v>
      </c>
      <c r="N45" s="5">
        <f t="shared" si="1"/>
        <v>208478.72</v>
      </c>
      <c r="P45" s="41"/>
      <c r="R45" s="41"/>
    </row>
    <row r="46" spans="1:18">
      <c r="A46" t="s">
        <v>105</v>
      </c>
      <c r="B46" s="10">
        <v>795726.7</v>
      </c>
      <c r="C46" s="15">
        <v>767207.05999999994</v>
      </c>
      <c r="D46" s="15">
        <v>837986.99999999988</v>
      </c>
      <c r="E46" s="15">
        <v>789988.23</v>
      </c>
      <c r="F46" s="16">
        <v>817549.51000000013</v>
      </c>
      <c r="G46" s="10">
        <v>794698.71</v>
      </c>
      <c r="H46" s="17">
        <v>829819.49000000011</v>
      </c>
      <c r="I46" s="20">
        <v>778220.19</v>
      </c>
      <c r="J46" s="13">
        <v>796525.35</v>
      </c>
      <c r="K46" s="20">
        <v>930015.93</v>
      </c>
      <c r="L46" s="4">
        <v>882954.23999999999</v>
      </c>
      <c r="M46" s="4">
        <v>846090.46</v>
      </c>
      <c r="N46" s="5">
        <f t="shared" si="1"/>
        <v>9866782.870000001</v>
      </c>
      <c r="P46" s="41"/>
      <c r="R46" s="41"/>
    </row>
    <row r="47" spans="1:18">
      <c r="A47" t="s">
        <v>106</v>
      </c>
      <c r="B47" s="10">
        <v>1712245.52</v>
      </c>
      <c r="C47" s="15">
        <v>1699214.32</v>
      </c>
      <c r="D47" s="15">
        <v>1815199.49</v>
      </c>
      <c r="E47" s="15">
        <v>1692200.9700000002</v>
      </c>
      <c r="F47" s="16">
        <v>1840034.69</v>
      </c>
      <c r="G47" s="10">
        <v>1869951.1600000001</v>
      </c>
      <c r="H47" s="17">
        <v>1917814.7499999998</v>
      </c>
      <c r="I47" s="20">
        <v>1908081.34</v>
      </c>
      <c r="J47" s="13">
        <v>1963884.68</v>
      </c>
      <c r="K47" s="20">
        <v>2277313.04</v>
      </c>
      <c r="L47" s="4">
        <v>2052242.93</v>
      </c>
      <c r="M47" s="4">
        <v>1933259.36</v>
      </c>
      <c r="N47" s="5">
        <f t="shared" si="1"/>
        <v>22681442.25</v>
      </c>
      <c r="P47" s="41"/>
      <c r="R47" s="41"/>
    </row>
    <row r="48" spans="1:18">
      <c r="A48" t="s">
        <v>107</v>
      </c>
      <c r="B48" s="10">
        <v>718194.27999999991</v>
      </c>
      <c r="C48" s="15">
        <v>716092.44000000006</v>
      </c>
      <c r="D48" s="15">
        <v>782516.52999999991</v>
      </c>
      <c r="E48" s="15">
        <v>734353.75</v>
      </c>
      <c r="F48" s="16">
        <v>765386.85</v>
      </c>
      <c r="G48" s="10">
        <v>721101.25</v>
      </c>
      <c r="H48" s="17">
        <v>726281.58</v>
      </c>
      <c r="I48" s="20">
        <v>670583.36</v>
      </c>
      <c r="J48" s="13">
        <v>650237.34</v>
      </c>
      <c r="K48" s="20">
        <v>759830.61</v>
      </c>
      <c r="L48" s="4">
        <v>729573.04</v>
      </c>
      <c r="M48" s="4">
        <v>760449.22</v>
      </c>
      <c r="N48" s="5">
        <f t="shared" si="1"/>
        <v>8734600.25</v>
      </c>
      <c r="P48" s="41"/>
      <c r="R48" s="41"/>
    </row>
    <row r="49" spans="1:18">
      <c r="A49" t="s">
        <v>37</v>
      </c>
      <c r="B49" s="10">
        <v>129543.42</v>
      </c>
      <c r="C49" s="15">
        <v>122971.84</v>
      </c>
      <c r="D49" s="15">
        <v>134331.12999999998</v>
      </c>
      <c r="E49" s="15">
        <v>135555.54999999999</v>
      </c>
      <c r="F49" s="16">
        <v>125735.82</v>
      </c>
      <c r="G49" s="10">
        <v>127312.87</v>
      </c>
      <c r="H49" s="17">
        <v>128270.20000000001</v>
      </c>
      <c r="I49" s="20">
        <v>103437.23</v>
      </c>
      <c r="J49" s="13">
        <v>117259.48</v>
      </c>
      <c r="K49" s="20">
        <v>133022.42000000001</v>
      </c>
      <c r="L49" s="4">
        <v>124082.74</v>
      </c>
      <c r="M49" s="4">
        <v>126911.29</v>
      </c>
      <c r="N49" s="5">
        <f t="shared" si="1"/>
        <v>1508433.99</v>
      </c>
      <c r="P49" s="41"/>
      <c r="R49" s="41"/>
    </row>
    <row r="50" spans="1:18">
      <c r="A50" t="s">
        <v>38</v>
      </c>
      <c r="B50" s="10">
        <v>29797.66</v>
      </c>
      <c r="C50" s="15">
        <v>27604.960000000003</v>
      </c>
      <c r="D50" s="15">
        <v>30663.82</v>
      </c>
      <c r="E50" s="15">
        <v>30161.07</v>
      </c>
      <c r="F50" s="16">
        <v>30294.510000000002</v>
      </c>
      <c r="G50" s="10">
        <v>28080.17</v>
      </c>
      <c r="H50" s="17">
        <v>29920.350000000002</v>
      </c>
      <c r="I50" s="20">
        <v>24067.63</v>
      </c>
      <c r="J50" s="13">
        <v>21743.34</v>
      </c>
      <c r="K50" s="20">
        <v>26634.560000000001</v>
      </c>
      <c r="L50" s="4">
        <v>25991.22</v>
      </c>
      <c r="M50" s="4">
        <v>25153.15</v>
      </c>
      <c r="N50" s="5">
        <f t="shared" si="1"/>
        <v>330112.44000000006</v>
      </c>
      <c r="P50" s="41"/>
      <c r="R50" s="41"/>
    </row>
    <row r="51" spans="1:18">
      <c r="A51" t="s">
        <v>39</v>
      </c>
      <c r="B51" s="10">
        <v>206648.91999999995</v>
      </c>
      <c r="C51" s="15">
        <v>200263.90000000002</v>
      </c>
      <c r="D51" s="15">
        <v>225633.18000000002</v>
      </c>
      <c r="E51" s="15">
        <v>217019.58000000005</v>
      </c>
      <c r="F51" s="16">
        <v>219878.01000000004</v>
      </c>
      <c r="G51" s="10">
        <v>209153.86</v>
      </c>
      <c r="H51" s="17">
        <v>200518.56</v>
      </c>
      <c r="I51" s="20">
        <v>90425.26</v>
      </c>
      <c r="J51" s="13">
        <v>69373.13</v>
      </c>
      <c r="K51" s="20">
        <v>102458.32</v>
      </c>
      <c r="L51" s="4">
        <v>77171.12</v>
      </c>
      <c r="M51" s="4">
        <v>82365.73</v>
      </c>
      <c r="N51" s="5">
        <f t="shared" si="1"/>
        <v>1900909.5700000003</v>
      </c>
      <c r="P51" s="41"/>
      <c r="R51" s="41"/>
    </row>
    <row r="52" spans="1:18">
      <c r="A52" t="s">
        <v>108</v>
      </c>
      <c r="B52" s="10">
        <v>921091.89</v>
      </c>
      <c r="C52" s="15">
        <v>917005.95</v>
      </c>
      <c r="D52" s="15">
        <v>976881.11999999988</v>
      </c>
      <c r="E52" s="15">
        <v>890707.3</v>
      </c>
      <c r="F52" s="16">
        <v>967855.08</v>
      </c>
      <c r="G52" s="10">
        <v>927109.94000000006</v>
      </c>
      <c r="H52" s="17">
        <v>968837.74999999988</v>
      </c>
      <c r="I52" s="20">
        <v>898436.35</v>
      </c>
      <c r="J52" s="13">
        <v>928187.51</v>
      </c>
      <c r="K52" s="20">
        <v>1078160.72</v>
      </c>
      <c r="L52" s="4">
        <v>1003123.58</v>
      </c>
      <c r="M52" s="4">
        <v>962420.74</v>
      </c>
      <c r="N52" s="5">
        <f t="shared" si="1"/>
        <v>11439817.930000002</v>
      </c>
      <c r="P52" s="41"/>
      <c r="R52" s="41"/>
    </row>
    <row r="53" spans="1:18">
      <c r="A53" t="s">
        <v>41</v>
      </c>
      <c r="B53" s="10">
        <v>1168364.2599999998</v>
      </c>
      <c r="C53" s="15">
        <v>1148070.03</v>
      </c>
      <c r="D53" s="15">
        <v>1187731.5100000002</v>
      </c>
      <c r="E53" s="15">
        <v>1153586.24</v>
      </c>
      <c r="F53" s="16">
        <v>1198641.77</v>
      </c>
      <c r="G53" s="10">
        <v>1140849.48</v>
      </c>
      <c r="H53" s="17">
        <v>1171118.83</v>
      </c>
      <c r="I53" s="20">
        <v>949934.19</v>
      </c>
      <c r="J53" s="13">
        <v>982611.67</v>
      </c>
      <c r="K53" s="20">
        <v>1167757.46</v>
      </c>
      <c r="L53" s="4">
        <v>1071852.21</v>
      </c>
      <c r="M53" s="4">
        <v>1053477.6200000001</v>
      </c>
      <c r="N53" s="5">
        <f t="shared" si="1"/>
        <v>13393995.270000003</v>
      </c>
      <c r="P53" s="41"/>
      <c r="R53" s="41"/>
    </row>
    <row r="54" spans="1:18">
      <c r="A54" t="s">
        <v>42</v>
      </c>
      <c r="B54" s="10">
        <v>441993.57</v>
      </c>
      <c r="C54" s="15">
        <v>403804.14</v>
      </c>
      <c r="D54" s="15">
        <v>463581.09</v>
      </c>
      <c r="E54" s="15">
        <v>403007.74</v>
      </c>
      <c r="F54" s="16">
        <v>416917.58</v>
      </c>
      <c r="G54" s="10">
        <v>431332.74</v>
      </c>
      <c r="H54" s="17">
        <v>469016.1</v>
      </c>
      <c r="I54" s="20">
        <v>448256.51</v>
      </c>
      <c r="J54" s="13">
        <v>436049.54</v>
      </c>
      <c r="K54" s="20">
        <v>505204.63</v>
      </c>
      <c r="L54" s="4">
        <v>467152.73</v>
      </c>
      <c r="M54" s="4">
        <v>448138.55</v>
      </c>
      <c r="N54" s="5">
        <f t="shared" si="1"/>
        <v>5334454.9200000009</v>
      </c>
      <c r="P54" s="41"/>
      <c r="R54" s="41"/>
    </row>
    <row r="55" spans="1:18">
      <c r="A55" t="s">
        <v>109</v>
      </c>
      <c r="B55" s="10">
        <v>316435.94000000006</v>
      </c>
      <c r="C55" s="15">
        <v>350508.87</v>
      </c>
      <c r="D55" s="15">
        <v>301974.82</v>
      </c>
      <c r="E55" s="15">
        <v>195937.37</v>
      </c>
      <c r="F55" s="16">
        <v>225574.36</v>
      </c>
      <c r="G55" s="10">
        <v>240699.77</v>
      </c>
      <c r="H55" s="17">
        <v>252707.61</v>
      </c>
      <c r="I55" s="20">
        <v>239891.47</v>
      </c>
      <c r="J55" s="13">
        <v>264959.19</v>
      </c>
      <c r="K55" s="20">
        <v>323238.84999999998</v>
      </c>
      <c r="L55" s="4">
        <v>279361.46000000002</v>
      </c>
      <c r="M55" s="4">
        <v>259683.18</v>
      </c>
      <c r="N55" s="5">
        <f t="shared" si="1"/>
        <v>3250972.89</v>
      </c>
      <c r="P55" s="41"/>
      <c r="R55" s="41"/>
    </row>
    <row r="56" spans="1:18">
      <c r="A56" t="s">
        <v>110</v>
      </c>
      <c r="B56" s="10">
        <v>266347.32</v>
      </c>
      <c r="C56" s="15">
        <v>267896.10000000003</v>
      </c>
      <c r="D56" s="15">
        <v>270236.22000000003</v>
      </c>
      <c r="E56" s="15">
        <v>260299.99</v>
      </c>
      <c r="F56" s="16">
        <v>266795.90000000002</v>
      </c>
      <c r="G56" s="10">
        <v>257504.53</v>
      </c>
      <c r="H56" s="17">
        <v>281497.54999999993</v>
      </c>
      <c r="I56" s="20">
        <v>212098.76</v>
      </c>
      <c r="J56" s="13">
        <v>206167.23</v>
      </c>
      <c r="K56" s="20">
        <v>250275.1</v>
      </c>
      <c r="L56" s="4">
        <v>238211.17</v>
      </c>
      <c r="M56" s="4">
        <v>237371.14</v>
      </c>
      <c r="N56" s="5">
        <f t="shared" si="1"/>
        <v>3014701.0100000007</v>
      </c>
      <c r="P56" s="41"/>
      <c r="R56" s="41"/>
    </row>
    <row r="57" spans="1:18">
      <c r="A57" t="s">
        <v>111</v>
      </c>
      <c r="B57" s="10">
        <v>587815.52</v>
      </c>
      <c r="C57" s="15">
        <v>607633.59</v>
      </c>
      <c r="D57" s="15">
        <v>530863.19000000006</v>
      </c>
      <c r="E57" s="15">
        <v>528688.72000000009</v>
      </c>
      <c r="F57" s="16">
        <v>575430.53</v>
      </c>
      <c r="G57" s="10">
        <v>503309.28</v>
      </c>
      <c r="H57" s="17">
        <v>447768.86</v>
      </c>
      <c r="I57" s="20">
        <v>512700.83</v>
      </c>
      <c r="J57" s="13">
        <v>491328.77</v>
      </c>
      <c r="K57" s="20">
        <v>577486.94999999995</v>
      </c>
      <c r="L57" s="4">
        <v>547324.89</v>
      </c>
      <c r="M57" s="4">
        <v>647927.69999999995</v>
      </c>
      <c r="N57" s="5">
        <f t="shared" si="1"/>
        <v>6558278.8299999991</v>
      </c>
      <c r="P57" s="41"/>
      <c r="R57" s="41"/>
    </row>
    <row r="58" spans="1:18">
      <c r="A58" t="s">
        <v>46</v>
      </c>
      <c r="B58" s="10">
        <v>171968.73</v>
      </c>
      <c r="C58" s="15">
        <v>170150.03</v>
      </c>
      <c r="D58" s="15">
        <v>185921.25</v>
      </c>
      <c r="E58" s="15">
        <v>180595.28</v>
      </c>
      <c r="F58" s="16">
        <v>173975.9</v>
      </c>
      <c r="G58" s="10">
        <v>172698.05</v>
      </c>
      <c r="H58" s="17">
        <v>184524.80000000002</v>
      </c>
      <c r="I58" s="20">
        <v>170212.93</v>
      </c>
      <c r="J58" s="13">
        <v>162008.82</v>
      </c>
      <c r="K58" s="20">
        <v>202642.81</v>
      </c>
      <c r="L58" s="4">
        <v>182026.04</v>
      </c>
      <c r="M58" s="4">
        <v>171891.8</v>
      </c>
      <c r="N58" s="5">
        <f t="shared" si="1"/>
        <v>2128616.44</v>
      </c>
      <c r="P58" s="41"/>
      <c r="R58" s="41"/>
    </row>
    <row r="59" spans="1:18">
      <c r="A59" t="s">
        <v>112</v>
      </c>
      <c r="B59" s="10">
        <v>3988392.38</v>
      </c>
      <c r="C59" s="15">
        <v>3968122.36</v>
      </c>
      <c r="D59" s="15">
        <v>4277784.7699999996</v>
      </c>
      <c r="E59" s="15">
        <v>3838147.51</v>
      </c>
      <c r="F59" s="16">
        <v>4242243.6100000003</v>
      </c>
      <c r="G59" s="10">
        <v>3953711.89</v>
      </c>
      <c r="H59" s="17">
        <v>4175502.44</v>
      </c>
      <c r="I59" s="20">
        <v>3665445.91</v>
      </c>
      <c r="J59" s="13">
        <v>3730753.17</v>
      </c>
      <c r="K59" s="20">
        <v>4295799.12</v>
      </c>
      <c r="L59" s="4">
        <v>4109733.69</v>
      </c>
      <c r="M59" s="4">
        <v>4151453.6</v>
      </c>
      <c r="N59" s="5">
        <f t="shared" si="1"/>
        <v>48397090.449999996</v>
      </c>
      <c r="P59" s="41"/>
      <c r="R59" s="41"/>
    </row>
    <row r="60" spans="1:18">
      <c r="A60" t="s">
        <v>113</v>
      </c>
      <c r="B60" s="10">
        <v>973190.2699999999</v>
      </c>
      <c r="C60" s="15">
        <v>1040189.1900000001</v>
      </c>
      <c r="D60" s="15">
        <v>1034739.62</v>
      </c>
      <c r="E60" s="15">
        <v>939929.38</v>
      </c>
      <c r="F60" s="16">
        <v>1008555.84</v>
      </c>
      <c r="G60" s="10">
        <v>973090.14999999991</v>
      </c>
      <c r="H60" s="17">
        <v>1025500.8899999999</v>
      </c>
      <c r="I60" s="20">
        <v>956015.54</v>
      </c>
      <c r="J60" s="13">
        <v>944264.25</v>
      </c>
      <c r="K60" s="20">
        <v>1119604.93</v>
      </c>
      <c r="L60" s="4">
        <v>1044694.34</v>
      </c>
      <c r="M60" s="4">
        <v>1038689.57</v>
      </c>
      <c r="N60" s="5">
        <f t="shared" si="1"/>
        <v>12098463.969999999</v>
      </c>
      <c r="P60" s="41"/>
      <c r="R60" s="41"/>
    </row>
    <row r="61" spans="1:18">
      <c r="A61" t="s">
        <v>114</v>
      </c>
      <c r="B61" s="10">
        <v>3180884.95</v>
      </c>
      <c r="C61" s="15">
        <v>3133235.31</v>
      </c>
      <c r="D61" s="15">
        <v>3367263.6599999997</v>
      </c>
      <c r="E61" s="15">
        <v>3003112.2600000002</v>
      </c>
      <c r="F61" s="16">
        <v>3277004.35</v>
      </c>
      <c r="G61" s="10">
        <v>3219742.5700000003</v>
      </c>
      <c r="H61" s="17">
        <v>3448648.32</v>
      </c>
      <c r="I61" s="20">
        <v>3296497.43</v>
      </c>
      <c r="J61" s="13">
        <v>3426930.03</v>
      </c>
      <c r="K61" s="20">
        <v>3757905.95</v>
      </c>
      <c r="L61" s="4">
        <v>3483929.63</v>
      </c>
      <c r="M61" s="4">
        <v>3443339.03</v>
      </c>
      <c r="N61" s="5">
        <f t="shared" si="1"/>
        <v>40038493.490000002</v>
      </c>
      <c r="P61" s="41"/>
      <c r="R61" s="41"/>
    </row>
    <row r="62" spans="1:18">
      <c r="A62" t="s">
        <v>50</v>
      </c>
      <c r="B62" s="10">
        <v>1152561.25</v>
      </c>
      <c r="C62" s="15">
        <v>1120518.97</v>
      </c>
      <c r="D62" s="15">
        <v>1229813.4000000001</v>
      </c>
      <c r="E62" s="15">
        <v>1166827.0000000002</v>
      </c>
      <c r="F62" s="16">
        <v>1217368.06</v>
      </c>
      <c r="G62" s="10">
        <v>1182076.54</v>
      </c>
      <c r="H62" s="17">
        <v>1240499.2900000003</v>
      </c>
      <c r="I62" s="20">
        <v>1134931.49</v>
      </c>
      <c r="J62" s="13">
        <v>1146418.54</v>
      </c>
      <c r="K62" s="20">
        <v>1325121.25</v>
      </c>
      <c r="L62" s="4">
        <v>1259739.81</v>
      </c>
      <c r="M62" s="4">
        <v>1243621.4099999999</v>
      </c>
      <c r="N62" s="5">
        <f t="shared" si="1"/>
        <v>14419497.01</v>
      </c>
      <c r="P62" s="41"/>
      <c r="R62" s="41"/>
    </row>
    <row r="63" spans="1:18">
      <c r="A63" t="s">
        <v>115</v>
      </c>
      <c r="B63" s="10">
        <v>2068456.31</v>
      </c>
      <c r="C63" s="15">
        <v>2027804.7400000002</v>
      </c>
      <c r="D63" s="15">
        <v>2167256.37</v>
      </c>
      <c r="E63" s="15">
        <v>1954176.7600000002</v>
      </c>
      <c r="F63" s="16">
        <v>2080773.7799999998</v>
      </c>
      <c r="G63" s="10">
        <v>2009915.98</v>
      </c>
      <c r="H63" s="17">
        <v>2081347.82</v>
      </c>
      <c r="I63" s="20">
        <v>1948284.39</v>
      </c>
      <c r="J63" s="13">
        <v>2017341.72</v>
      </c>
      <c r="K63" s="20">
        <v>2300952.5299999998</v>
      </c>
      <c r="L63" s="4">
        <v>2194121.81</v>
      </c>
      <c r="M63" s="4">
        <v>2150912.2000000002</v>
      </c>
      <c r="N63" s="5">
        <f t="shared" si="1"/>
        <v>25001344.41</v>
      </c>
      <c r="P63" s="41"/>
      <c r="R63" s="41"/>
    </row>
    <row r="64" spans="1:18">
      <c r="A64" t="s">
        <v>116</v>
      </c>
      <c r="B64" s="10">
        <v>1802339.6199999999</v>
      </c>
      <c r="C64" s="15">
        <v>1744610.35</v>
      </c>
      <c r="D64" s="15">
        <v>1913047.15</v>
      </c>
      <c r="E64" s="15">
        <v>1798101.1</v>
      </c>
      <c r="F64" s="16">
        <v>1914319.85</v>
      </c>
      <c r="G64" s="10">
        <v>1802424.31</v>
      </c>
      <c r="H64" s="17">
        <v>1867407.08</v>
      </c>
      <c r="I64" s="20">
        <v>1588066.47</v>
      </c>
      <c r="J64" s="13">
        <v>1655257.11</v>
      </c>
      <c r="K64" s="20">
        <v>1949022.5</v>
      </c>
      <c r="L64" s="4">
        <v>1802205.07</v>
      </c>
      <c r="M64" s="4">
        <v>1764769.59</v>
      </c>
      <c r="N64" s="5">
        <f t="shared" si="1"/>
        <v>21601570.199999999</v>
      </c>
      <c r="P64" s="41"/>
      <c r="R64" s="41"/>
    </row>
    <row r="65" spans="1:18">
      <c r="A65" t="s">
        <v>117</v>
      </c>
      <c r="B65" s="10">
        <v>210078.48</v>
      </c>
      <c r="C65" s="15">
        <v>198631.96000000002</v>
      </c>
      <c r="D65" s="15">
        <v>214965.97999999998</v>
      </c>
      <c r="E65" s="15">
        <v>189318.28000000003</v>
      </c>
      <c r="F65" s="16">
        <v>203516.63999999998</v>
      </c>
      <c r="G65" s="10">
        <v>197727.64</v>
      </c>
      <c r="H65" s="17">
        <v>204378.28000000003</v>
      </c>
      <c r="I65" s="20">
        <v>173728.86</v>
      </c>
      <c r="J65" s="13">
        <v>172518.59</v>
      </c>
      <c r="K65" s="20">
        <v>209932.39</v>
      </c>
      <c r="L65" s="4">
        <v>197883.3</v>
      </c>
      <c r="M65" s="4">
        <v>198692.04</v>
      </c>
      <c r="N65" s="5">
        <f t="shared" si="1"/>
        <v>2371372.44</v>
      </c>
      <c r="P65" s="41"/>
      <c r="R65" s="41"/>
    </row>
    <row r="66" spans="1:18">
      <c r="A66" t="s">
        <v>118</v>
      </c>
      <c r="B66" s="10">
        <v>769385.37</v>
      </c>
      <c r="C66" s="15">
        <v>763461.02</v>
      </c>
      <c r="D66" s="15">
        <v>800355.11</v>
      </c>
      <c r="E66" s="15">
        <v>736676.21000000008</v>
      </c>
      <c r="F66" s="16">
        <v>768969.90999999992</v>
      </c>
      <c r="G66" s="10">
        <v>752615.62000000011</v>
      </c>
      <c r="H66" s="17">
        <v>784669.64</v>
      </c>
      <c r="I66" s="20">
        <v>643426.73</v>
      </c>
      <c r="J66" s="13">
        <v>615461.37</v>
      </c>
      <c r="K66" s="20">
        <v>741162.39</v>
      </c>
      <c r="L66" s="4">
        <v>714523.84</v>
      </c>
      <c r="M66" s="4">
        <v>706983.16</v>
      </c>
      <c r="N66" s="5">
        <f t="shared" si="1"/>
        <v>8797690.3699999992</v>
      </c>
      <c r="P66" s="41"/>
      <c r="R66" s="41"/>
    </row>
    <row r="67" spans="1:18">
      <c r="A67" t="s">
        <v>119</v>
      </c>
      <c r="B67" s="10">
        <v>778852.02</v>
      </c>
      <c r="C67" s="15">
        <v>754596.9</v>
      </c>
      <c r="D67" s="15">
        <v>815488.4</v>
      </c>
      <c r="E67" s="15">
        <v>761052.19</v>
      </c>
      <c r="F67" s="16">
        <v>809736.15</v>
      </c>
      <c r="G67" s="10">
        <v>790773.16999999993</v>
      </c>
      <c r="H67" s="17">
        <v>802749.2699999999</v>
      </c>
      <c r="I67" s="20">
        <v>740078.04</v>
      </c>
      <c r="J67" s="13">
        <v>762714.27</v>
      </c>
      <c r="K67" s="20">
        <v>913905.56</v>
      </c>
      <c r="L67" s="4">
        <v>815396.15</v>
      </c>
      <c r="M67" s="4">
        <v>792750.15</v>
      </c>
      <c r="N67" s="5">
        <f t="shared" si="1"/>
        <v>9538092.2700000014</v>
      </c>
      <c r="P67" s="41"/>
      <c r="R67" s="41"/>
    </row>
    <row r="68" spans="1:18">
      <c r="A68" t="s">
        <v>120</v>
      </c>
      <c r="B68" s="10">
        <v>410107.73</v>
      </c>
      <c r="C68" s="15">
        <v>416760.33</v>
      </c>
      <c r="D68" s="15">
        <v>415374.29000000004</v>
      </c>
      <c r="E68" s="15">
        <v>394619.68</v>
      </c>
      <c r="F68" s="16">
        <v>403108.27999999997</v>
      </c>
      <c r="G68" s="10">
        <v>363936.52999999997</v>
      </c>
      <c r="H68" s="17">
        <v>370198.18999999994</v>
      </c>
      <c r="I68" s="20">
        <v>371151.58</v>
      </c>
      <c r="J68" s="13">
        <v>398285.23</v>
      </c>
      <c r="K68" s="20">
        <v>487791.26</v>
      </c>
      <c r="L68" s="4">
        <v>448191.69</v>
      </c>
      <c r="M68" s="4">
        <v>461546.29</v>
      </c>
      <c r="N68" s="5">
        <f t="shared" si="1"/>
        <v>4941071.08</v>
      </c>
      <c r="P68" s="41"/>
      <c r="R68" s="41"/>
    </row>
    <row r="69" spans="1:18">
      <c r="A69" t="s">
        <v>121</v>
      </c>
      <c r="B69" s="10">
        <v>870640.86999999988</v>
      </c>
      <c r="C69" s="15">
        <v>845973.11</v>
      </c>
      <c r="D69" s="15">
        <v>909265.54</v>
      </c>
      <c r="E69" s="15">
        <v>833251.12</v>
      </c>
      <c r="F69" s="16">
        <v>904575.74</v>
      </c>
      <c r="G69" s="10">
        <v>900748.23</v>
      </c>
      <c r="H69" s="17">
        <v>948916.74</v>
      </c>
      <c r="I69" s="20">
        <v>913331.52</v>
      </c>
      <c r="J69" s="13">
        <v>916205.48</v>
      </c>
      <c r="K69" s="20">
        <v>1057118.5900000001</v>
      </c>
      <c r="L69" s="4">
        <v>969784.4</v>
      </c>
      <c r="M69" s="4">
        <v>910995.67</v>
      </c>
      <c r="N69" s="5">
        <f t="shared" si="1"/>
        <v>10980807.01</v>
      </c>
      <c r="P69" s="41"/>
      <c r="R69" s="41"/>
    </row>
    <row r="70" spans="1:18">
      <c r="A70" t="s">
        <v>122</v>
      </c>
      <c r="B70" s="10">
        <v>1132796.03</v>
      </c>
      <c r="C70" s="15">
        <v>1120000.68</v>
      </c>
      <c r="D70" s="15">
        <v>1191243.0799999998</v>
      </c>
      <c r="E70" s="15">
        <v>1098871.8600000001</v>
      </c>
      <c r="F70" s="16">
        <v>1180883.7799999998</v>
      </c>
      <c r="G70" s="10">
        <v>1103287.04</v>
      </c>
      <c r="H70" s="17">
        <v>1147606.0999999999</v>
      </c>
      <c r="I70" s="20">
        <v>1052864.3700000001</v>
      </c>
      <c r="J70" s="13">
        <v>1073927.9099999999</v>
      </c>
      <c r="K70" s="20">
        <v>1230359.98</v>
      </c>
      <c r="L70" s="4">
        <v>1183086.8999999999</v>
      </c>
      <c r="M70" s="4">
        <v>1188123.75</v>
      </c>
      <c r="N70" s="5">
        <f t="shared" si="1"/>
        <v>13703051.48</v>
      </c>
      <c r="P70" s="41"/>
      <c r="R70" s="41"/>
    </row>
    <row r="71" spans="1:18">
      <c r="A71" t="s">
        <v>59</v>
      </c>
      <c r="B71" s="10">
        <v>529306.92000000004</v>
      </c>
      <c r="C71" s="15">
        <v>500358.17</v>
      </c>
      <c r="D71" s="15">
        <v>551807.34</v>
      </c>
      <c r="E71" s="15">
        <v>529395.73</v>
      </c>
      <c r="F71" s="16">
        <v>551320.57999999996</v>
      </c>
      <c r="G71" s="10">
        <v>554044.37000000011</v>
      </c>
      <c r="H71" s="17">
        <v>586390.55000000005</v>
      </c>
      <c r="I71" s="20">
        <v>413245.4</v>
      </c>
      <c r="J71" s="13">
        <v>410450.72</v>
      </c>
      <c r="K71" s="20">
        <v>496091.52</v>
      </c>
      <c r="L71" s="4">
        <v>441758</v>
      </c>
      <c r="M71" s="4">
        <v>415300.56</v>
      </c>
      <c r="N71" s="5">
        <f t="shared" si="1"/>
        <v>5979469.8600000003</v>
      </c>
      <c r="P71" s="41"/>
      <c r="R71" s="41"/>
    </row>
    <row r="72" spans="1:18">
      <c r="A72" t="s">
        <v>123</v>
      </c>
      <c r="B72" s="10">
        <v>180097.04</v>
      </c>
      <c r="C72" s="15">
        <v>177261.21</v>
      </c>
      <c r="D72" s="15">
        <v>180608.43</v>
      </c>
      <c r="E72" s="15">
        <v>183421.61000000002</v>
      </c>
      <c r="F72" s="16">
        <v>182948.71</v>
      </c>
      <c r="G72" s="10">
        <v>177830.13</v>
      </c>
      <c r="H72" s="17">
        <v>177723.91</v>
      </c>
      <c r="I72" s="20">
        <v>144116.67000000001</v>
      </c>
      <c r="J72" s="13">
        <v>139452.03</v>
      </c>
      <c r="K72" s="20">
        <v>172076.09</v>
      </c>
      <c r="L72" s="4">
        <v>158764.12</v>
      </c>
      <c r="M72" s="4">
        <v>160117.48000000001</v>
      </c>
      <c r="N72" s="5">
        <f t="shared" si="1"/>
        <v>2034417.4299999997</v>
      </c>
      <c r="P72" s="41"/>
      <c r="R72" s="41"/>
    </row>
    <row r="73" spans="1:18">
      <c r="A73" t="s">
        <v>61</v>
      </c>
      <c r="B73" s="10">
        <v>102415.29000000001</v>
      </c>
      <c r="C73" s="15">
        <v>99341.760000000009</v>
      </c>
      <c r="D73" s="15">
        <v>101141.43000000001</v>
      </c>
      <c r="E73" s="15">
        <v>103123.88</v>
      </c>
      <c r="F73" s="16">
        <v>100706.35999999999</v>
      </c>
      <c r="G73" s="10">
        <v>101739.19</v>
      </c>
      <c r="H73" s="17">
        <v>99836.5</v>
      </c>
      <c r="I73" s="20">
        <v>80683.570000000007</v>
      </c>
      <c r="J73" s="13">
        <v>83434.070000000007</v>
      </c>
      <c r="K73" s="20">
        <v>99098.16</v>
      </c>
      <c r="L73" s="4">
        <v>94860.75</v>
      </c>
      <c r="M73" s="4">
        <v>94092.95</v>
      </c>
      <c r="N73" s="5">
        <f t="shared" si="1"/>
        <v>1160473.9099999999</v>
      </c>
      <c r="P73" s="41"/>
      <c r="R73" s="41"/>
    </row>
    <row r="74" spans="1:18">
      <c r="A74" t="s">
        <v>62</v>
      </c>
      <c r="B74" s="10">
        <v>44089.540000000008</v>
      </c>
      <c r="C74" s="15">
        <v>43593.58</v>
      </c>
      <c r="D74" s="15">
        <v>47522.74</v>
      </c>
      <c r="E74" s="15">
        <v>45018.18</v>
      </c>
      <c r="F74" s="16">
        <v>47362.21</v>
      </c>
      <c r="G74" s="10">
        <v>45457.130000000005</v>
      </c>
      <c r="H74" s="17">
        <v>47803.61</v>
      </c>
      <c r="I74" s="20">
        <v>33307.800000000003</v>
      </c>
      <c r="J74" s="13">
        <v>33223.17</v>
      </c>
      <c r="K74" s="20">
        <v>38870.54</v>
      </c>
      <c r="L74" s="4">
        <v>37198.1</v>
      </c>
      <c r="M74" s="4">
        <v>37127.75</v>
      </c>
      <c r="N74" s="5">
        <f t="shared" si="1"/>
        <v>500574.34999999992</v>
      </c>
      <c r="P74" s="41"/>
      <c r="R74" s="41"/>
    </row>
    <row r="75" spans="1:18">
      <c r="A75" t="s">
        <v>124</v>
      </c>
      <c r="B75" s="10">
        <v>1297721.45</v>
      </c>
      <c r="C75" s="15">
        <v>1314819.8900000001</v>
      </c>
      <c r="D75" s="15">
        <v>1356835.6099999999</v>
      </c>
      <c r="E75" s="15">
        <v>1284508.77</v>
      </c>
      <c r="F75" s="16">
        <v>1310069.3599999999</v>
      </c>
      <c r="G75" s="10">
        <v>1266619.6000000001</v>
      </c>
      <c r="H75" s="17">
        <v>1298887.43</v>
      </c>
      <c r="I75" s="20">
        <v>1236856.1000000001</v>
      </c>
      <c r="J75" s="13">
        <v>1295539.1299999999</v>
      </c>
      <c r="K75" s="20">
        <v>1528615.94</v>
      </c>
      <c r="L75" s="4">
        <v>1403521.14</v>
      </c>
      <c r="M75" s="4">
        <v>1393417.32</v>
      </c>
      <c r="N75" s="5">
        <f t="shared" si="1"/>
        <v>15987411.74</v>
      </c>
      <c r="P75" s="41"/>
      <c r="R75" s="41"/>
    </row>
    <row r="76" spans="1:18">
      <c r="A76" t="s">
        <v>125</v>
      </c>
      <c r="B76" s="10">
        <v>67171.669999999984</v>
      </c>
      <c r="C76" s="15">
        <v>65213.340000000004</v>
      </c>
      <c r="D76" s="15">
        <v>69845.429999999993</v>
      </c>
      <c r="E76" s="15">
        <v>67753.61</v>
      </c>
      <c r="F76" s="16">
        <v>67524.240000000005</v>
      </c>
      <c r="G76" s="10">
        <v>64249.1</v>
      </c>
      <c r="H76" s="17">
        <v>65350.55</v>
      </c>
      <c r="I76" s="20">
        <v>57659.83</v>
      </c>
      <c r="J76" s="13">
        <v>70769.7</v>
      </c>
      <c r="K76" s="20">
        <v>81193.850000000006</v>
      </c>
      <c r="L76" s="4">
        <v>78967.100000000006</v>
      </c>
      <c r="M76" s="4">
        <v>80389.59</v>
      </c>
      <c r="N76" s="5">
        <f>SUM(B76:M76)</f>
        <v>836088.00999999978</v>
      </c>
      <c r="P76" s="41"/>
      <c r="R76" s="41"/>
    </row>
    <row r="77" spans="1:18">
      <c r="A77" t="s">
        <v>126</v>
      </c>
      <c r="B77" s="10">
        <v>286207.03000000003</v>
      </c>
      <c r="C77" s="15">
        <v>311643.02</v>
      </c>
      <c r="D77" s="15">
        <v>268473.84000000003</v>
      </c>
      <c r="E77" s="15">
        <v>246191.89</v>
      </c>
      <c r="F77" s="16">
        <v>254174.31000000003</v>
      </c>
      <c r="G77" s="10">
        <v>230493.52000000002</v>
      </c>
      <c r="H77" s="17">
        <v>213004.49</v>
      </c>
      <c r="I77" s="20">
        <v>818511.58</v>
      </c>
      <c r="J77" s="13">
        <v>220406.48</v>
      </c>
      <c r="K77" s="20">
        <v>308184.3</v>
      </c>
      <c r="L77" s="4">
        <v>275264.7</v>
      </c>
      <c r="M77" s="4">
        <v>290710.37</v>
      </c>
      <c r="N77" s="5">
        <f>SUM(B77:M77)</f>
        <v>3723265.5300000003</v>
      </c>
      <c r="P77" s="41"/>
      <c r="R77" s="41"/>
    </row>
    <row r="78" spans="1:18">
      <c r="A78" t="s">
        <v>66</v>
      </c>
      <c r="B78" s="10">
        <v>72111.56</v>
      </c>
      <c r="C78" s="15">
        <v>74744.03</v>
      </c>
      <c r="D78" s="15">
        <v>71079.22</v>
      </c>
      <c r="E78" s="15">
        <v>67986.659999999989</v>
      </c>
      <c r="F78" s="16">
        <v>67141.97</v>
      </c>
      <c r="G78" s="10">
        <v>63502.93</v>
      </c>
      <c r="H78" s="17">
        <v>63309.62</v>
      </c>
      <c r="I78" s="20">
        <v>56393.7</v>
      </c>
      <c r="J78" s="13">
        <v>62316.45</v>
      </c>
      <c r="K78" s="20">
        <v>77132.03</v>
      </c>
      <c r="L78" s="4">
        <v>72677.41</v>
      </c>
      <c r="M78" s="4">
        <v>77381.64</v>
      </c>
      <c r="N78" s="5">
        <f>SUM(B78:M78)</f>
        <v>825777.22</v>
      </c>
      <c r="P78" s="41"/>
      <c r="R78" s="41"/>
    </row>
    <row r="79" spans="1:18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8">
      <c r="A80" t="s">
        <v>68</v>
      </c>
      <c r="B80" s="4">
        <f t="shared" ref="B80:M80" si="2">SUM(B12:B78)</f>
        <v>53647211.590000004</v>
      </c>
      <c r="C80" s="4">
        <f t="shared" si="2"/>
        <v>52749119.900000013</v>
      </c>
      <c r="D80" s="4">
        <f t="shared" si="2"/>
        <v>56123614.059999973</v>
      </c>
      <c r="E80" s="4">
        <f t="shared" si="2"/>
        <v>51470296.419999979</v>
      </c>
      <c r="F80" s="4">
        <f t="shared" si="2"/>
        <v>55287482.600000016</v>
      </c>
      <c r="G80" s="4">
        <f t="shared" si="2"/>
        <v>53046779.240000017</v>
      </c>
      <c r="H80" s="4">
        <f t="shared" si="2"/>
        <v>55228564.949999981</v>
      </c>
      <c r="I80" s="4">
        <f t="shared" si="2"/>
        <v>53762843.519999996</v>
      </c>
      <c r="J80" s="4">
        <f t="shared" si="2"/>
        <v>52152042.31000001</v>
      </c>
      <c r="K80" s="4">
        <f t="shared" si="2"/>
        <v>60013867.300000012</v>
      </c>
      <c r="L80" s="4">
        <f t="shared" si="2"/>
        <v>56145013.68</v>
      </c>
      <c r="M80" s="4">
        <f t="shared" si="2"/>
        <v>55777086.120000005</v>
      </c>
      <c r="N80" s="5">
        <f>SUM(B80:M80)</f>
        <v>655403921.68999994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O45" sqref="O45"/>
    </sheetView>
  </sheetViews>
  <sheetFormatPr defaultRowHeight="12.75"/>
  <cols>
    <col min="1" max="1" width="16.1640625" bestFit="1" customWidth="1"/>
    <col min="2" max="7" width="11.1640625" bestFit="1" customWidth="1"/>
    <col min="8" max="8" width="10.1640625" bestFit="1" customWidth="1"/>
    <col min="9" max="13" width="11.1640625" bestFit="1" customWidth="1"/>
    <col min="14" max="14" width="11.1640625" style="5" bestFit="1" customWidth="1"/>
  </cols>
  <sheetData>
    <row r="1" spans="1:14">
      <c r="A1" t="str">
        <f>'SFY1718'!A1</f>
        <v>VALIDATED TAX RECEIPTS DATA FOR:  JULY, 2017 thru June, 2018</v>
      </c>
      <c r="N1" t="s">
        <v>89</v>
      </c>
    </row>
    <row r="2" spans="1:14">
      <c r="N2"/>
    </row>
    <row r="3" spans="1:14">
      <c r="A3" s="44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4" t="s">
        <v>135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>
      <c r="A7" s="44" t="s">
        <v>134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9" spans="1:14">
      <c r="B9" s="1">
        <f>'Local Option Sales Tax Coll'!B9</f>
        <v>42917</v>
      </c>
      <c r="C9" s="1">
        <f>'Local Option Sales Tax Coll'!C9</f>
        <v>42948</v>
      </c>
      <c r="D9" s="1">
        <f>'Local Option Sales Tax Coll'!D9</f>
        <v>42979</v>
      </c>
      <c r="E9" s="1">
        <f>'Local Option Sales Tax Coll'!E9</f>
        <v>43009</v>
      </c>
      <c r="F9" s="1">
        <f>'Local Option Sales Tax Coll'!F9</f>
        <v>43040</v>
      </c>
      <c r="G9" s="1">
        <f>'Local Option Sales Tax Coll'!G9</f>
        <v>43070</v>
      </c>
      <c r="H9" s="1">
        <f>'Local Option Sales Tax Coll'!H9</f>
        <v>43101</v>
      </c>
      <c r="I9" s="1">
        <f>'Local Option Sales Tax Coll'!I9</f>
        <v>43132</v>
      </c>
      <c r="J9" s="1">
        <f>'Local Option Sales Tax Coll'!J9</f>
        <v>43160</v>
      </c>
      <c r="K9" s="1">
        <f>'Local Option Sales Tax Coll'!K9</f>
        <v>43191</v>
      </c>
      <c r="L9" s="1">
        <f>'Local Option Sales Tax Coll'!L9</f>
        <v>43221</v>
      </c>
      <c r="M9" s="1">
        <f>'Local Option Sales Tax Coll'!M9</f>
        <v>43252</v>
      </c>
      <c r="N9" s="1" t="str">
        <f>'Local Option Sales Tax Coll'!N9</f>
        <v>SFY17-18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90</v>
      </c>
      <c r="B12" s="11">
        <v>499407.58</v>
      </c>
      <c r="C12" s="14">
        <v>499166</v>
      </c>
      <c r="D12" s="14">
        <v>521685.20999999996</v>
      </c>
      <c r="E12" s="14">
        <v>520071.23000000004</v>
      </c>
      <c r="F12" s="6">
        <v>527246.57999999996</v>
      </c>
      <c r="G12" s="14">
        <v>495754.34</v>
      </c>
      <c r="H12" s="18">
        <v>503991.36</v>
      </c>
      <c r="I12" s="14">
        <v>495544.85</v>
      </c>
      <c r="J12" s="14">
        <v>468325.43</v>
      </c>
      <c r="K12" s="14">
        <v>563323.18000000005</v>
      </c>
      <c r="L12" s="14">
        <v>524276.92</v>
      </c>
      <c r="M12" s="14">
        <v>523621.81</v>
      </c>
      <c r="N12" s="5">
        <f>SUM(B12:M12)</f>
        <v>6142414.4899999993</v>
      </c>
    </row>
    <row r="13" spans="1:14">
      <c r="A13" t="s">
        <v>91</v>
      </c>
      <c r="B13" s="11">
        <v>0</v>
      </c>
      <c r="C13" s="14">
        <v>0</v>
      </c>
      <c r="D13" s="14">
        <v>0</v>
      </c>
      <c r="E13" s="14">
        <v>0</v>
      </c>
      <c r="F13" s="4">
        <v>0</v>
      </c>
      <c r="G13" s="14">
        <v>0</v>
      </c>
      <c r="H13" s="18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5">
        <f t="shared" ref="N13:N76" si="0">SUM(B13:M13)</f>
        <v>0</v>
      </c>
    </row>
    <row r="14" spans="1:14">
      <c r="A14" t="s">
        <v>92</v>
      </c>
      <c r="B14" s="11">
        <v>0</v>
      </c>
      <c r="C14" s="14">
        <v>0</v>
      </c>
      <c r="D14" s="14">
        <v>0</v>
      </c>
      <c r="E14" s="14">
        <v>0</v>
      </c>
      <c r="F14" s="4">
        <v>0</v>
      </c>
      <c r="G14" s="14">
        <v>0</v>
      </c>
      <c r="H14" s="18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5">
        <f t="shared" si="0"/>
        <v>0</v>
      </c>
    </row>
    <row r="15" spans="1:14">
      <c r="A15" t="s">
        <v>5</v>
      </c>
      <c r="B15" s="11">
        <v>0</v>
      </c>
      <c r="C15" s="14">
        <v>0</v>
      </c>
      <c r="D15" s="14">
        <v>0</v>
      </c>
      <c r="E15" s="14">
        <v>0</v>
      </c>
      <c r="F15" s="4">
        <v>0</v>
      </c>
      <c r="G15" s="14">
        <v>0</v>
      </c>
      <c r="H15" s="18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5">
        <f t="shared" si="0"/>
        <v>0</v>
      </c>
    </row>
    <row r="16" spans="1:14">
      <c r="A16" t="s">
        <v>93</v>
      </c>
      <c r="B16" s="11">
        <v>0</v>
      </c>
      <c r="C16" s="14">
        <v>0</v>
      </c>
      <c r="D16" s="14">
        <v>0</v>
      </c>
      <c r="E16" s="14">
        <v>0</v>
      </c>
      <c r="F16" s="4">
        <v>0</v>
      </c>
      <c r="G16" s="14">
        <v>0</v>
      </c>
      <c r="H16" s="18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5">
        <f t="shared" si="0"/>
        <v>0</v>
      </c>
    </row>
    <row r="17" spans="1:14">
      <c r="A17" t="s">
        <v>94</v>
      </c>
      <c r="B17" s="11">
        <v>3410114.5</v>
      </c>
      <c r="C17" s="14">
        <v>3303093.8400000003</v>
      </c>
      <c r="D17" s="14">
        <v>3571903.68</v>
      </c>
      <c r="E17" s="14">
        <v>3155244.33</v>
      </c>
      <c r="F17" s="4">
        <v>3508959.33</v>
      </c>
      <c r="G17" s="14">
        <v>3499233.23</v>
      </c>
      <c r="H17" s="18">
        <v>3656354.48</v>
      </c>
      <c r="I17" s="14">
        <v>3501795.5</v>
      </c>
      <c r="J17" s="14">
        <v>3754379.5</v>
      </c>
      <c r="K17" s="14">
        <v>3798453.87</v>
      </c>
      <c r="L17" s="14">
        <v>3615701.53</v>
      </c>
      <c r="M17" s="14">
        <v>3584713.34</v>
      </c>
      <c r="N17" s="5">
        <f t="shared" si="0"/>
        <v>42359947.129999995</v>
      </c>
    </row>
    <row r="18" spans="1:14">
      <c r="A18" t="s">
        <v>8</v>
      </c>
      <c r="B18" s="11"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8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5">
        <f t="shared" si="0"/>
        <v>0</v>
      </c>
    </row>
    <row r="19" spans="1:14">
      <c r="A19" t="s">
        <v>95</v>
      </c>
      <c r="B19" s="11">
        <v>340401.11</v>
      </c>
      <c r="C19" s="14">
        <v>329854.39999999997</v>
      </c>
      <c r="D19" s="14">
        <v>357265.39</v>
      </c>
      <c r="E19" s="14">
        <v>339248.88</v>
      </c>
      <c r="F19" s="4">
        <v>353414.8</v>
      </c>
      <c r="G19" s="14">
        <v>364797.79000000004</v>
      </c>
      <c r="H19" s="18">
        <v>390336.60000000003</v>
      </c>
      <c r="I19" s="14">
        <v>398417.64</v>
      </c>
      <c r="J19" s="14">
        <v>397939.58</v>
      </c>
      <c r="K19" s="14">
        <v>448691.54</v>
      </c>
      <c r="L19" s="14">
        <v>390576.41</v>
      </c>
      <c r="M19" s="14">
        <v>368161.56</v>
      </c>
      <c r="N19" s="5">
        <f t="shared" si="0"/>
        <v>4479105.7</v>
      </c>
    </row>
    <row r="20" spans="1:14">
      <c r="A20" t="s">
        <v>96</v>
      </c>
      <c r="B20" s="11">
        <v>225614.91</v>
      </c>
      <c r="C20" s="14">
        <v>235677.86</v>
      </c>
      <c r="D20" s="14">
        <v>246062.75</v>
      </c>
      <c r="E20" s="14">
        <v>227903.65</v>
      </c>
      <c r="F20" s="4">
        <v>225530.44999999998</v>
      </c>
      <c r="G20" s="14">
        <v>221417.28</v>
      </c>
      <c r="H20" s="18">
        <v>227874.72</v>
      </c>
      <c r="I20" s="14">
        <v>225206.15</v>
      </c>
      <c r="J20" s="14">
        <v>229541.97</v>
      </c>
      <c r="K20" s="14">
        <v>260780.53</v>
      </c>
      <c r="L20" s="14">
        <v>250668.71</v>
      </c>
      <c r="M20" s="14">
        <v>247527.94</v>
      </c>
      <c r="N20" s="5">
        <f t="shared" si="0"/>
        <v>2823806.92</v>
      </c>
    </row>
    <row r="21" spans="1:14">
      <c r="A21" t="s">
        <v>97</v>
      </c>
      <c r="B21" s="11">
        <v>0</v>
      </c>
      <c r="C21" s="14">
        <v>0</v>
      </c>
      <c r="D21" s="14">
        <v>0</v>
      </c>
      <c r="E21" s="14">
        <v>0</v>
      </c>
      <c r="F21" s="4">
        <v>0</v>
      </c>
      <c r="G21" s="14">
        <v>0</v>
      </c>
      <c r="H21" s="18">
        <v>0</v>
      </c>
      <c r="I21" s="14">
        <v>319359.87</v>
      </c>
      <c r="J21" s="14">
        <v>306417.74</v>
      </c>
      <c r="K21" s="14">
        <v>340333.61</v>
      </c>
      <c r="L21" s="14">
        <v>332037.02</v>
      </c>
      <c r="M21" s="14">
        <v>334409.71000000002</v>
      </c>
      <c r="N21" s="5">
        <f t="shared" si="0"/>
        <v>1632557.95</v>
      </c>
    </row>
    <row r="22" spans="1:14">
      <c r="A22" t="s">
        <v>98</v>
      </c>
      <c r="B22" s="11">
        <v>555937.06000000006</v>
      </c>
      <c r="C22" s="14">
        <v>529049.17999999993</v>
      </c>
      <c r="D22" s="14">
        <v>590769.89</v>
      </c>
      <c r="E22" s="14">
        <v>520221.85</v>
      </c>
      <c r="F22" s="4">
        <v>587166.30000000005</v>
      </c>
      <c r="G22" s="14">
        <v>639034.27</v>
      </c>
      <c r="H22" s="18">
        <v>668755.33000000007</v>
      </c>
      <c r="I22" s="14">
        <v>711466.36</v>
      </c>
      <c r="J22" s="14">
        <v>943080</v>
      </c>
      <c r="K22" s="14">
        <v>778477.03</v>
      </c>
      <c r="L22" s="14">
        <v>697407.29</v>
      </c>
      <c r="M22" s="14">
        <v>631952.62</v>
      </c>
      <c r="N22" s="5">
        <f t="shared" si="0"/>
        <v>7853317.1800000006</v>
      </c>
    </row>
    <row r="23" spans="1:14">
      <c r="A23" t="s">
        <v>12</v>
      </c>
      <c r="B23" s="11"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8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">
        <f t="shared" si="0"/>
        <v>0</v>
      </c>
    </row>
    <row r="24" spans="1:14">
      <c r="A24" t="s">
        <v>129</v>
      </c>
      <c r="B24" s="11">
        <v>2568552.48</v>
      </c>
      <c r="C24" s="14">
        <v>2539773.52</v>
      </c>
      <c r="D24" s="14">
        <v>2703665.36</v>
      </c>
      <c r="E24" s="14">
        <v>2433793.5499999998</v>
      </c>
      <c r="F24" s="4">
        <v>2689196.36</v>
      </c>
      <c r="G24" s="14">
        <v>2581189.0499999998</v>
      </c>
      <c r="H24" s="18">
        <v>2682426.2100000004</v>
      </c>
      <c r="I24" s="14">
        <v>2540319.11</v>
      </c>
      <c r="J24" s="14">
        <v>2451555.7799999998</v>
      </c>
      <c r="K24" s="14">
        <v>2781647.15</v>
      </c>
      <c r="L24" s="14">
        <v>2658486.89</v>
      </c>
      <c r="M24" s="14">
        <v>2662388.73</v>
      </c>
      <c r="N24" s="5">
        <f t="shared" si="0"/>
        <v>31292994.190000001</v>
      </c>
    </row>
    <row r="25" spans="1:14">
      <c r="A25" t="s">
        <v>13</v>
      </c>
      <c r="B25" s="11">
        <v>44794.720000000001</v>
      </c>
      <c r="C25" s="14">
        <v>45572.68</v>
      </c>
      <c r="D25" s="14">
        <v>47635.65</v>
      </c>
      <c r="E25" s="14">
        <v>43648.480000000003</v>
      </c>
      <c r="F25" s="4">
        <v>47174.41</v>
      </c>
      <c r="G25" s="14">
        <v>46867.88</v>
      </c>
      <c r="H25" s="18">
        <v>50522.869999999995</v>
      </c>
      <c r="I25" s="14">
        <v>50962.16</v>
      </c>
      <c r="J25" s="14">
        <v>52092.06</v>
      </c>
      <c r="K25" s="14">
        <v>55853.07</v>
      </c>
      <c r="L25" s="14">
        <v>52643.91</v>
      </c>
      <c r="M25" s="14">
        <v>50395.28</v>
      </c>
      <c r="N25" s="5">
        <f t="shared" si="0"/>
        <v>588163.17000000004</v>
      </c>
    </row>
    <row r="26" spans="1:14">
      <c r="A26" t="s">
        <v>14</v>
      </c>
      <c r="B26" s="11">
        <v>0</v>
      </c>
      <c r="C26" s="14">
        <v>0</v>
      </c>
      <c r="D26" s="14">
        <v>0</v>
      </c>
      <c r="E26" s="14">
        <v>0</v>
      </c>
      <c r="F26" s="4">
        <v>0</v>
      </c>
      <c r="G26" s="14">
        <v>0</v>
      </c>
      <c r="H26" s="18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5">
        <f t="shared" si="0"/>
        <v>0</v>
      </c>
    </row>
    <row r="27" spans="1:14">
      <c r="A27" t="s">
        <v>99</v>
      </c>
      <c r="B27" s="11">
        <v>0</v>
      </c>
      <c r="C27" s="14">
        <v>0</v>
      </c>
      <c r="D27" s="14">
        <v>0</v>
      </c>
      <c r="E27" s="14">
        <v>0</v>
      </c>
      <c r="F27" s="4">
        <v>0</v>
      </c>
      <c r="G27" s="14">
        <v>0</v>
      </c>
      <c r="H27" s="18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5">
        <f t="shared" si="0"/>
        <v>0</v>
      </c>
    </row>
    <row r="28" spans="1:14">
      <c r="A28" t="s">
        <v>100</v>
      </c>
      <c r="B28" s="11">
        <v>452286</v>
      </c>
      <c r="C28" s="14">
        <v>476587.15</v>
      </c>
      <c r="D28" s="14">
        <v>464908.99</v>
      </c>
      <c r="E28" s="14">
        <v>448455.13</v>
      </c>
      <c r="F28" s="4">
        <v>449284.04</v>
      </c>
      <c r="G28" s="14">
        <v>427070.19999999995</v>
      </c>
      <c r="H28" s="18">
        <v>432772.81</v>
      </c>
      <c r="I28" s="14">
        <v>402748.08</v>
      </c>
      <c r="J28" s="14">
        <v>379495.23</v>
      </c>
      <c r="K28" s="14">
        <v>474545.04</v>
      </c>
      <c r="L28" s="14">
        <v>448498.5</v>
      </c>
      <c r="M28" s="14">
        <v>472199.89</v>
      </c>
      <c r="N28" s="5">
        <f t="shared" si="0"/>
        <v>5328851.0599999996</v>
      </c>
    </row>
    <row r="29" spans="1:14">
      <c r="A29" t="s">
        <v>17</v>
      </c>
      <c r="B29" s="11">
        <v>0</v>
      </c>
      <c r="C29" s="14">
        <v>0</v>
      </c>
      <c r="D29" s="14">
        <v>0</v>
      </c>
      <c r="E29" s="14">
        <v>0</v>
      </c>
      <c r="F29" s="4">
        <v>0</v>
      </c>
      <c r="G29" s="14">
        <v>0</v>
      </c>
      <c r="H29" s="18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5">
        <f t="shared" si="0"/>
        <v>0</v>
      </c>
    </row>
    <row r="30" spans="1:14">
      <c r="A30" t="s">
        <v>18</v>
      </c>
      <c r="B30" s="11">
        <v>0</v>
      </c>
      <c r="C30" s="14">
        <v>0</v>
      </c>
      <c r="D30" s="14">
        <v>0</v>
      </c>
      <c r="E30" s="14">
        <v>0</v>
      </c>
      <c r="F30" s="4">
        <v>0</v>
      </c>
      <c r="G30" s="14">
        <v>0</v>
      </c>
      <c r="H30" s="18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5">
        <f t="shared" si="0"/>
        <v>0</v>
      </c>
    </row>
    <row r="31" spans="1:14">
      <c r="A31" t="s">
        <v>19</v>
      </c>
      <c r="B31" s="11">
        <v>0</v>
      </c>
      <c r="C31" s="14">
        <v>0</v>
      </c>
      <c r="D31" s="14">
        <v>0</v>
      </c>
      <c r="E31" s="14">
        <v>0</v>
      </c>
      <c r="F31" s="4">
        <v>0</v>
      </c>
      <c r="G31" s="14">
        <v>0</v>
      </c>
      <c r="H31" s="18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5">
        <f t="shared" si="0"/>
        <v>0</v>
      </c>
    </row>
    <row r="32" spans="1:14">
      <c r="A32" t="s">
        <v>20</v>
      </c>
      <c r="B32" s="11">
        <v>0</v>
      </c>
      <c r="C32" s="14">
        <v>0</v>
      </c>
      <c r="D32" s="14">
        <v>0</v>
      </c>
      <c r="E32" s="14">
        <v>0</v>
      </c>
      <c r="F32" s="4">
        <v>0</v>
      </c>
      <c r="G32" s="14">
        <v>0</v>
      </c>
      <c r="H32" s="18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5">
        <f t="shared" si="0"/>
        <v>0</v>
      </c>
    </row>
    <row r="33" spans="1:14">
      <c r="A33" t="s">
        <v>21</v>
      </c>
      <c r="B33" s="11">
        <v>0</v>
      </c>
      <c r="C33" s="14">
        <v>0</v>
      </c>
      <c r="D33" s="14">
        <v>0</v>
      </c>
      <c r="E33" s="14">
        <v>0</v>
      </c>
      <c r="F33" s="4">
        <v>0</v>
      </c>
      <c r="G33" s="14">
        <v>0</v>
      </c>
      <c r="H33" s="18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5">
        <f t="shared" si="0"/>
        <v>0</v>
      </c>
    </row>
    <row r="34" spans="1:14">
      <c r="A34" t="s">
        <v>101</v>
      </c>
      <c r="B34" s="11">
        <v>0</v>
      </c>
      <c r="C34" s="14">
        <v>0</v>
      </c>
      <c r="D34" s="14">
        <v>0</v>
      </c>
      <c r="E34" s="14">
        <v>0</v>
      </c>
      <c r="F34" s="4">
        <v>0</v>
      </c>
      <c r="G34" s="14">
        <v>0</v>
      </c>
      <c r="H34" s="18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5">
        <f t="shared" si="0"/>
        <v>0</v>
      </c>
    </row>
    <row r="35" spans="1:14">
      <c r="A35" t="s">
        <v>23</v>
      </c>
      <c r="B35" s="11">
        <v>0</v>
      </c>
      <c r="C35" s="14">
        <v>0</v>
      </c>
      <c r="D35" s="14">
        <v>0</v>
      </c>
      <c r="E35" s="14">
        <v>0</v>
      </c>
      <c r="F35" s="4">
        <v>0</v>
      </c>
      <c r="G35" s="14">
        <v>0</v>
      </c>
      <c r="H35" s="18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5">
        <f t="shared" si="0"/>
        <v>0</v>
      </c>
    </row>
    <row r="36" spans="1:14">
      <c r="A36" t="s">
        <v>24</v>
      </c>
      <c r="B36" s="11">
        <v>45321.72</v>
      </c>
      <c r="C36" s="14">
        <v>44405.640000000007</v>
      </c>
      <c r="D36" s="14">
        <v>44796.97</v>
      </c>
      <c r="E36" s="14">
        <v>47621.73</v>
      </c>
      <c r="F36" s="4">
        <v>49082.55</v>
      </c>
      <c r="G36" s="14">
        <v>47088.32</v>
      </c>
      <c r="H36" s="18">
        <v>48836.65</v>
      </c>
      <c r="I36" s="14">
        <v>48185.16</v>
      </c>
      <c r="J36" s="14">
        <v>49951.43</v>
      </c>
      <c r="K36" s="14">
        <v>56775.69</v>
      </c>
      <c r="L36" s="14">
        <v>50724.42</v>
      </c>
      <c r="M36" s="14">
        <v>49446.74</v>
      </c>
      <c r="N36" s="5">
        <f t="shared" si="0"/>
        <v>582237.02000000014</v>
      </c>
    </row>
    <row r="37" spans="1:14">
      <c r="A37" t="s">
        <v>25</v>
      </c>
      <c r="B37" s="11">
        <v>24312.25</v>
      </c>
      <c r="C37" s="14">
        <v>21933.95</v>
      </c>
      <c r="D37" s="14">
        <v>29061.309999999998</v>
      </c>
      <c r="E37" s="14">
        <v>30075.35</v>
      </c>
      <c r="F37" s="4">
        <v>27373.89</v>
      </c>
      <c r="G37" s="14">
        <v>26889.72</v>
      </c>
      <c r="H37" s="18">
        <v>28372.62</v>
      </c>
      <c r="I37" s="14">
        <v>28775.38</v>
      </c>
      <c r="J37" s="14">
        <v>31607.46</v>
      </c>
      <c r="K37" s="14">
        <v>31251.73</v>
      </c>
      <c r="L37" s="14">
        <v>30422.17</v>
      </c>
      <c r="M37" s="14">
        <v>29468.86</v>
      </c>
      <c r="N37" s="5">
        <f t="shared" si="0"/>
        <v>339544.68999999994</v>
      </c>
    </row>
    <row r="38" spans="1:14">
      <c r="A38" t="s">
        <v>102</v>
      </c>
      <c r="B38" s="11">
        <v>295123.51</v>
      </c>
      <c r="C38" s="14">
        <v>308723.62</v>
      </c>
      <c r="D38" s="14">
        <v>324494.75999999995</v>
      </c>
      <c r="E38" s="14">
        <v>313319.87</v>
      </c>
      <c r="F38" s="4">
        <v>316548.07</v>
      </c>
      <c r="G38" s="14">
        <v>310506.53999999998</v>
      </c>
      <c r="H38" s="18">
        <v>311464.65999999997</v>
      </c>
      <c r="I38" s="14">
        <v>302333.63</v>
      </c>
      <c r="J38" s="14">
        <v>290797.59000000003</v>
      </c>
      <c r="K38" s="14">
        <v>335392.99</v>
      </c>
      <c r="L38" s="14">
        <v>319498.06</v>
      </c>
      <c r="M38" s="14">
        <v>314787.03999999998</v>
      </c>
      <c r="N38" s="5">
        <f t="shared" si="0"/>
        <v>3742990.3399999994</v>
      </c>
    </row>
    <row r="39" spans="1:14">
      <c r="A39" t="s">
        <v>27</v>
      </c>
      <c r="B39" s="11">
        <v>165827.5</v>
      </c>
      <c r="C39" s="14">
        <v>145198.04999999999</v>
      </c>
      <c r="D39" s="14">
        <v>175471.7</v>
      </c>
      <c r="E39" s="14">
        <v>171592.8</v>
      </c>
      <c r="F39" s="4">
        <v>171448.00999999998</v>
      </c>
      <c r="G39" s="14">
        <v>173449.59</v>
      </c>
      <c r="H39" s="18">
        <v>187591.03</v>
      </c>
      <c r="I39" s="14">
        <v>190195.08</v>
      </c>
      <c r="J39" s="14">
        <v>183483.67</v>
      </c>
      <c r="K39" s="14">
        <v>210008.72</v>
      </c>
      <c r="L39" s="14">
        <v>182431.93</v>
      </c>
      <c r="M39" s="14">
        <v>174381.16</v>
      </c>
      <c r="N39" s="5">
        <f t="shared" si="0"/>
        <v>2131079.2399999998</v>
      </c>
    </row>
    <row r="40" spans="1:14">
      <c r="A40" t="s">
        <v>103</v>
      </c>
      <c r="B40" s="11">
        <v>0</v>
      </c>
      <c r="C40" s="14">
        <v>0</v>
      </c>
      <c r="D40" s="14">
        <v>0</v>
      </c>
      <c r="E40" s="14">
        <v>0</v>
      </c>
      <c r="F40" s="4">
        <v>0</v>
      </c>
      <c r="G40" s="14">
        <v>0</v>
      </c>
      <c r="H40" s="18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5">
        <f t="shared" si="0"/>
        <v>0</v>
      </c>
    </row>
    <row r="41" spans="1:14">
      <c r="A41" t="s">
        <v>29</v>
      </c>
      <c r="B41" s="11">
        <v>0</v>
      </c>
      <c r="C41" s="14">
        <v>0</v>
      </c>
      <c r="D41" s="14">
        <v>0</v>
      </c>
      <c r="E41" s="14">
        <v>0</v>
      </c>
      <c r="F41" s="4">
        <v>0</v>
      </c>
      <c r="G41" s="14">
        <v>0</v>
      </c>
      <c r="H41" s="18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5">
        <f t="shared" si="0"/>
        <v>0</v>
      </c>
    </row>
    <row r="42" spans="1:14">
      <c r="A42" t="s">
        <v>104</v>
      </c>
      <c r="B42" s="11">
        <v>0</v>
      </c>
      <c r="C42" s="14">
        <v>0</v>
      </c>
      <c r="D42" s="14">
        <v>0</v>
      </c>
      <c r="E42" s="14">
        <v>0</v>
      </c>
      <c r="F42" s="4">
        <v>0</v>
      </c>
      <c r="G42" s="14">
        <v>0</v>
      </c>
      <c r="H42" s="18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5">
        <f t="shared" si="0"/>
        <v>0</v>
      </c>
    </row>
    <row r="43" spans="1:14">
      <c r="A43" t="s">
        <v>31</v>
      </c>
      <c r="B43" s="11">
        <v>0</v>
      </c>
      <c r="C43" s="14">
        <v>0</v>
      </c>
      <c r="D43" s="14">
        <v>0</v>
      </c>
      <c r="E43" s="14">
        <v>0</v>
      </c>
      <c r="F43" s="4">
        <v>0</v>
      </c>
      <c r="G43" s="14">
        <v>0</v>
      </c>
      <c r="H43" s="18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5">
        <f t="shared" si="0"/>
        <v>0</v>
      </c>
    </row>
    <row r="44" spans="1:14">
      <c r="A44" t="s">
        <v>32</v>
      </c>
      <c r="B44" s="11">
        <v>0</v>
      </c>
      <c r="C44" s="14">
        <v>0</v>
      </c>
      <c r="D44" s="14">
        <v>0</v>
      </c>
      <c r="E44" s="14">
        <v>0</v>
      </c>
      <c r="F44" s="4">
        <v>0</v>
      </c>
      <c r="G44" s="14">
        <v>0</v>
      </c>
      <c r="H44" s="18">
        <v>0</v>
      </c>
      <c r="I44" s="14">
        <v>33090.94</v>
      </c>
      <c r="J44" s="14">
        <v>29010.82</v>
      </c>
      <c r="K44" s="14">
        <v>39508.28</v>
      </c>
      <c r="L44" s="14">
        <v>34663.050000000003</v>
      </c>
      <c r="M44" s="14">
        <v>34135.870000000003</v>
      </c>
      <c r="N44" s="5">
        <f t="shared" si="0"/>
        <v>170408.96000000002</v>
      </c>
    </row>
    <row r="45" spans="1:14">
      <c r="A45" t="s">
        <v>33</v>
      </c>
      <c r="B45" s="11">
        <v>0</v>
      </c>
      <c r="C45" s="14">
        <v>0</v>
      </c>
      <c r="D45" s="14">
        <v>0</v>
      </c>
      <c r="E45" s="14">
        <v>0</v>
      </c>
      <c r="F45" s="4">
        <v>0</v>
      </c>
      <c r="G45" s="14">
        <v>0</v>
      </c>
      <c r="H45" s="18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5">
        <f t="shared" si="0"/>
        <v>0</v>
      </c>
    </row>
    <row r="46" spans="1:14">
      <c r="A46" t="s">
        <v>105</v>
      </c>
      <c r="B46" s="11">
        <v>0</v>
      </c>
      <c r="C46" s="14">
        <v>0</v>
      </c>
      <c r="D46" s="14">
        <v>0</v>
      </c>
      <c r="E46" s="14">
        <v>0</v>
      </c>
      <c r="F46" s="4">
        <v>0</v>
      </c>
      <c r="G46" s="14">
        <v>0</v>
      </c>
      <c r="H46" s="18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5">
        <f t="shared" si="0"/>
        <v>0</v>
      </c>
    </row>
    <row r="47" spans="1:14">
      <c r="A47" t="s">
        <v>106</v>
      </c>
      <c r="B47" s="11">
        <v>1256384.28</v>
      </c>
      <c r="C47" s="14">
        <v>1267951.3899999999</v>
      </c>
      <c r="D47" s="14">
        <v>1338263.6900000002</v>
      </c>
      <c r="E47" s="14">
        <v>1257950.6800000002</v>
      </c>
      <c r="F47" s="4">
        <v>1346927.65</v>
      </c>
      <c r="G47" s="14">
        <v>1412454.55</v>
      </c>
      <c r="H47" s="18">
        <v>1433541.8900000001</v>
      </c>
      <c r="I47" s="14">
        <v>1481564.91</v>
      </c>
      <c r="J47" s="14">
        <v>1447087.7</v>
      </c>
      <c r="K47" s="14">
        <v>1640297.82</v>
      </c>
      <c r="L47" s="14">
        <v>1477547.13</v>
      </c>
      <c r="M47" s="14">
        <v>1381837.71</v>
      </c>
      <c r="N47" s="5">
        <f t="shared" si="0"/>
        <v>16741809.400000002</v>
      </c>
    </row>
    <row r="48" spans="1:14">
      <c r="A48" t="s">
        <v>107</v>
      </c>
      <c r="B48" s="11">
        <v>528565.44999999995</v>
      </c>
      <c r="C48" s="14">
        <v>532431.07999999996</v>
      </c>
      <c r="D48" s="14">
        <v>578039.98</v>
      </c>
      <c r="E48" s="14">
        <v>548744.79</v>
      </c>
      <c r="F48" s="4">
        <v>569284.97</v>
      </c>
      <c r="G48" s="14">
        <v>540016.17000000004</v>
      </c>
      <c r="H48" s="18">
        <v>535202.29</v>
      </c>
      <c r="I48" s="14">
        <v>525945.43999999994</v>
      </c>
      <c r="J48" s="14">
        <v>494019.37</v>
      </c>
      <c r="K48" s="14">
        <v>564799.26</v>
      </c>
      <c r="L48" s="14">
        <v>547948.35</v>
      </c>
      <c r="M48" s="14">
        <v>573441.05000000005</v>
      </c>
      <c r="N48" s="5">
        <f t="shared" si="0"/>
        <v>6538438.1999999993</v>
      </c>
    </row>
    <row r="49" spans="1:14">
      <c r="A49" t="s">
        <v>37</v>
      </c>
      <c r="B49" s="11">
        <v>0</v>
      </c>
      <c r="C49" s="14">
        <v>0</v>
      </c>
      <c r="D49" s="14">
        <v>0</v>
      </c>
      <c r="E49" s="14">
        <v>0</v>
      </c>
      <c r="F49" s="4">
        <v>0</v>
      </c>
      <c r="G49" s="14">
        <v>0</v>
      </c>
      <c r="H49" s="18">
        <v>0</v>
      </c>
      <c r="I49" s="14">
        <v>76988.639999999999</v>
      </c>
      <c r="J49" s="14">
        <v>81847.740000000005</v>
      </c>
      <c r="K49" s="14">
        <v>90048.28</v>
      </c>
      <c r="L49" s="14">
        <v>84903.72</v>
      </c>
      <c r="M49" s="14">
        <v>86811.63</v>
      </c>
      <c r="N49" s="5">
        <f t="shared" si="0"/>
        <v>420600.01</v>
      </c>
    </row>
    <row r="50" spans="1:14">
      <c r="A50" t="s">
        <v>38</v>
      </c>
      <c r="B50" s="11">
        <v>0</v>
      </c>
      <c r="C50" s="14">
        <v>0</v>
      </c>
      <c r="D50" s="14">
        <v>0</v>
      </c>
      <c r="E50" s="14">
        <v>0</v>
      </c>
      <c r="F50" s="4">
        <v>0</v>
      </c>
      <c r="G50" s="14">
        <v>0</v>
      </c>
      <c r="H50" s="18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5">
        <f t="shared" si="0"/>
        <v>0</v>
      </c>
    </row>
    <row r="51" spans="1:14">
      <c r="A51" t="s">
        <v>39</v>
      </c>
      <c r="B51" s="11">
        <v>42273.98</v>
      </c>
      <c r="C51" s="14">
        <v>49214.29</v>
      </c>
      <c r="D51" s="14">
        <v>49342.89</v>
      </c>
      <c r="E51" s="14">
        <v>61105.13</v>
      </c>
      <c r="F51" s="4">
        <v>46346.28</v>
      </c>
      <c r="G51" s="14">
        <v>51848.1</v>
      </c>
      <c r="H51" s="18">
        <v>37759.71</v>
      </c>
      <c r="I51" s="14">
        <v>45334.74</v>
      </c>
      <c r="J51" s="14">
        <v>41876.99</v>
      </c>
      <c r="K51" s="14">
        <v>64503.51</v>
      </c>
      <c r="L51" s="14">
        <v>45857.41</v>
      </c>
      <c r="M51" s="14">
        <v>50369.84</v>
      </c>
      <c r="N51" s="5">
        <f t="shared" si="0"/>
        <v>585832.87</v>
      </c>
    </row>
    <row r="52" spans="1:14">
      <c r="A52" t="s">
        <v>108</v>
      </c>
      <c r="B52" s="11">
        <v>665662.98</v>
      </c>
      <c r="C52" s="14">
        <v>673528.24</v>
      </c>
      <c r="D52" s="14">
        <v>711594.58</v>
      </c>
      <c r="E52" s="14">
        <v>650106.36</v>
      </c>
      <c r="F52" s="4">
        <v>701149.13</v>
      </c>
      <c r="G52" s="14">
        <v>683413.09</v>
      </c>
      <c r="H52" s="18">
        <v>707197.63</v>
      </c>
      <c r="I52" s="14">
        <v>689996.86</v>
      </c>
      <c r="J52" s="14">
        <v>682068.66</v>
      </c>
      <c r="K52" s="14">
        <v>774085.93</v>
      </c>
      <c r="L52" s="14">
        <v>724060.72</v>
      </c>
      <c r="M52" s="14">
        <v>691334.96</v>
      </c>
      <c r="N52" s="5">
        <f t="shared" si="0"/>
        <v>8354199.1399999997</v>
      </c>
    </row>
    <row r="53" spans="1:14">
      <c r="A53" t="s">
        <v>41</v>
      </c>
      <c r="B53" s="11">
        <v>711086.0199999999</v>
      </c>
      <c r="C53" s="14">
        <v>721857.05999999994</v>
      </c>
      <c r="D53" s="14">
        <v>726968.31</v>
      </c>
      <c r="E53" s="14">
        <v>717852.79</v>
      </c>
      <c r="F53" s="4">
        <v>725132</v>
      </c>
      <c r="G53" s="14">
        <v>706176.09</v>
      </c>
      <c r="H53" s="18">
        <v>711245.32000000007</v>
      </c>
      <c r="I53" s="14">
        <v>693433.19</v>
      </c>
      <c r="J53" s="14">
        <v>699205.36</v>
      </c>
      <c r="K53" s="14">
        <v>812537.43</v>
      </c>
      <c r="L53" s="14">
        <v>749646.93</v>
      </c>
      <c r="M53" s="14">
        <v>740418</v>
      </c>
      <c r="N53" s="5">
        <f t="shared" si="0"/>
        <v>8715558.5</v>
      </c>
    </row>
    <row r="54" spans="1:14">
      <c r="A54" t="s">
        <v>42</v>
      </c>
      <c r="B54" s="11">
        <v>329548.76999999996</v>
      </c>
      <c r="C54" s="14">
        <v>301771.26999999996</v>
      </c>
      <c r="D54" s="14">
        <v>345670.86</v>
      </c>
      <c r="E54" s="14">
        <v>301558.5</v>
      </c>
      <c r="F54" s="4">
        <v>306656.38</v>
      </c>
      <c r="G54" s="14">
        <v>326381.78000000003</v>
      </c>
      <c r="H54" s="18">
        <v>354665.27</v>
      </c>
      <c r="I54" s="14">
        <v>347955.92</v>
      </c>
      <c r="J54" s="14">
        <v>318226.28999999998</v>
      </c>
      <c r="K54" s="14">
        <v>359977.58</v>
      </c>
      <c r="L54" s="14">
        <v>334023.31</v>
      </c>
      <c r="M54" s="14">
        <v>319542.15000000002</v>
      </c>
      <c r="N54" s="5">
        <f t="shared" si="0"/>
        <v>3945978.08</v>
      </c>
    </row>
    <row r="55" spans="1:14">
      <c r="A55" t="s">
        <v>109</v>
      </c>
      <c r="B55" s="11">
        <v>147275.88</v>
      </c>
      <c r="C55" s="14">
        <v>164098.36000000002</v>
      </c>
      <c r="D55" s="14">
        <v>140061.85</v>
      </c>
      <c r="E55" s="14">
        <v>88425.23000000001</v>
      </c>
      <c r="F55" s="4">
        <v>102184.5</v>
      </c>
      <c r="G55" s="14">
        <v>111082.2</v>
      </c>
      <c r="H55" s="18">
        <v>115318.44</v>
      </c>
      <c r="I55" s="14">
        <v>113062.44</v>
      </c>
      <c r="J55" s="14">
        <v>121793.34</v>
      </c>
      <c r="K55" s="14">
        <v>147258.72</v>
      </c>
      <c r="L55" s="14">
        <v>125942.87</v>
      </c>
      <c r="M55" s="14">
        <v>116062.04</v>
      </c>
      <c r="N55" s="5">
        <f t="shared" si="0"/>
        <v>1492565.87</v>
      </c>
    </row>
    <row r="56" spans="1:14">
      <c r="A56" t="s">
        <v>110</v>
      </c>
      <c r="B56" s="11">
        <v>0</v>
      </c>
      <c r="C56" s="14">
        <v>0</v>
      </c>
      <c r="D56" s="14">
        <v>0</v>
      </c>
      <c r="E56" s="14">
        <v>0</v>
      </c>
      <c r="F56" s="4">
        <v>0</v>
      </c>
      <c r="G56" s="14">
        <v>0</v>
      </c>
      <c r="H56" s="18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5">
        <f t="shared" si="0"/>
        <v>0</v>
      </c>
    </row>
    <row r="57" spans="1:14">
      <c r="A57" t="s">
        <v>111</v>
      </c>
      <c r="B57" s="11">
        <v>267541.20999999996</v>
      </c>
      <c r="C57" s="14">
        <v>278436.21999999997</v>
      </c>
      <c r="D57" s="14">
        <v>239355.74</v>
      </c>
      <c r="E57" s="14">
        <v>243014.73</v>
      </c>
      <c r="F57" s="4">
        <v>268362.26</v>
      </c>
      <c r="G57" s="14">
        <v>232182.44</v>
      </c>
      <c r="H57" s="18">
        <v>197733.43999999997</v>
      </c>
      <c r="I57" s="14">
        <v>247357.08</v>
      </c>
      <c r="J57" s="14">
        <v>224965.93</v>
      </c>
      <c r="K57" s="14">
        <v>258086.73</v>
      </c>
      <c r="L57" s="14">
        <v>248210.66</v>
      </c>
      <c r="M57" s="14">
        <v>296876.14</v>
      </c>
      <c r="N57" s="5">
        <f t="shared" si="0"/>
        <v>3002122.58</v>
      </c>
    </row>
    <row r="58" spans="1:14">
      <c r="A58" t="s">
        <v>46</v>
      </c>
      <c r="B58" s="11">
        <v>102917.57999999999</v>
      </c>
      <c r="C58" s="14">
        <v>105124.55</v>
      </c>
      <c r="D58" s="14">
        <v>112738.01000000001</v>
      </c>
      <c r="E58" s="14">
        <v>114342.32</v>
      </c>
      <c r="F58" s="4">
        <v>103632</v>
      </c>
      <c r="G58" s="14">
        <v>107074.24000000001</v>
      </c>
      <c r="H58" s="18">
        <v>114523.84999999999</v>
      </c>
      <c r="I58" s="14">
        <v>122041.21</v>
      </c>
      <c r="J58" s="14">
        <v>105133.83</v>
      </c>
      <c r="K58" s="14">
        <v>130123.71</v>
      </c>
      <c r="L58" s="14">
        <v>116874.18</v>
      </c>
      <c r="M58" s="14">
        <v>108954.92</v>
      </c>
      <c r="N58" s="5">
        <f t="shared" si="0"/>
        <v>1343480.3999999997</v>
      </c>
    </row>
    <row r="59" spans="1:14">
      <c r="A59" t="s">
        <v>112</v>
      </c>
      <c r="B59" s="11">
        <v>0</v>
      </c>
      <c r="C59" s="14">
        <v>0</v>
      </c>
      <c r="D59" s="14">
        <v>0</v>
      </c>
      <c r="E59" s="14">
        <v>0</v>
      </c>
      <c r="F59" s="4">
        <v>0</v>
      </c>
      <c r="G59" s="14">
        <v>0</v>
      </c>
      <c r="H59" s="18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5">
        <f t="shared" si="0"/>
        <v>0</v>
      </c>
    </row>
    <row r="60" spans="1:14">
      <c r="A60" t="s">
        <v>113</v>
      </c>
      <c r="B60" s="11">
        <v>739956.89</v>
      </c>
      <c r="C60" s="14">
        <v>807878.75</v>
      </c>
      <c r="D60" s="14">
        <v>791057.88</v>
      </c>
      <c r="E60" s="14">
        <v>719505.73</v>
      </c>
      <c r="F60" s="4">
        <v>759204.13</v>
      </c>
      <c r="G60" s="14">
        <v>751982.82000000007</v>
      </c>
      <c r="H60" s="18">
        <v>785499.48</v>
      </c>
      <c r="I60" s="14">
        <v>757840.11</v>
      </c>
      <c r="J60" s="14">
        <v>723746.09</v>
      </c>
      <c r="K60" s="14">
        <v>843651.11</v>
      </c>
      <c r="L60" s="14">
        <v>788728.47</v>
      </c>
      <c r="M60" s="14">
        <v>787067.95</v>
      </c>
      <c r="N60" s="5">
        <f t="shared" si="0"/>
        <v>9256119.4100000001</v>
      </c>
    </row>
    <row r="61" spans="1:14">
      <c r="A61" t="s">
        <v>114</v>
      </c>
      <c r="B61" s="11">
        <v>2358618.4899999998</v>
      </c>
      <c r="C61" s="14">
        <v>2332293.02</v>
      </c>
      <c r="D61" s="14">
        <v>2481746.96</v>
      </c>
      <c r="E61" s="14">
        <v>2233003.21</v>
      </c>
      <c r="F61" s="4">
        <v>2410840.7400000002</v>
      </c>
      <c r="G61" s="14">
        <v>2422193.56</v>
      </c>
      <c r="H61" s="18">
        <v>2581757.6999999997</v>
      </c>
      <c r="I61" s="14">
        <v>2568712.06</v>
      </c>
      <c r="J61" s="14">
        <v>2599066.31</v>
      </c>
      <c r="K61" s="14">
        <v>2706305.06</v>
      </c>
      <c r="L61" s="14">
        <v>2518131.63</v>
      </c>
      <c r="M61" s="14">
        <v>2488873.91</v>
      </c>
      <c r="N61" s="5">
        <f t="shared" si="0"/>
        <v>29701542.649999995</v>
      </c>
    </row>
    <row r="62" spans="1:14">
      <c r="A62" t="s">
        <v>50</v>
      </c>
      <c r="B62" s="11">
        <v>826677.67999999993</v>
      </c>
      <c r="C62" s="14">
        <v>815269.13</v>
      </c>
      <c r="D62" s="14">
        <v>889746.87999999989</v>
      </c>
      <c r="E62" s="14">
        <v>851489.27</v>
      </c>
      <c r="F62" s="4">
        <v>873091.2</v>
      </c>
      <c r="G62" s="14">
        <v>867834.21</v>
      </c>
      <c r="H62" s="18">
        <v>902442.8</v>
      </c>
      <c r="I62" s="14">
        <v>877003.24</v>
      </c>
      <c r="J62" s="14">
        <v>852277.95</v>
      </c>
      <c r="K62" s="14">
        <v>963202.27</v>
      </c>
      <c r="L62" s="14">
        <v>923099.21</v>
      </c>
      <c r="M62" s="14">
        <v>911369.35</v>
      </c>
      <c r="N62" s="5">
        <f t="shared" si="0"/>
        <v>10553503.189999999</v>
      </c>
    </row>
    <row r="63" spans="1:14">
      <c r="A63" t="s">
        <v>115</v>
      </c>
      <c r="B63" s="11">
        <v>0</v>
      </c>
      <c r="C63" s="14">
        <v>0</v>
      </c>
      <c r="D63" s="14">
        <v>0</v>
      </c>
      <c r="E63" s="14">
        <v>0</v>
      </c>
      <c r="F63" s="4">
        <v>0</v>
      </c>
      <c r="G63" s="14">
        <v>0</v>
      </c>
      <c r="H63" s="18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5">
        <f t="shared" si="0"/>
        <v>0</v>
      </c>
    </row>
    <row r="64" spans="1:14">
      <c r="A64" t="s">
        <v>116</v>
      </c>
      <c r="B64" s="11">
        <v>1075660.78</v>
      </c>
      <c r="C64" s="14">
        <v>1075045.95</v>
      </c>
      <c r="D64" s="14">
        <v>1163437.96</v>
      </c>
      <c r="E64" s="14">
        <v>1106645.8500000001</v>
      </c>
      <c r="F64" s="4">
        <v>1145248.5</v>
      </c>
      <c r="G64" s="14">
        <v>1111057.98</v>
      </c>
      <c r="H64" s="18">
        <v>1131962.95</v>
      </c>
      <c r="I64" s="14">
        <v>1122670.68</v>
      </c>
      <c r="J64" s="14">
        <v>1099939.29</v>
      </c>
      <c r="K64" s="14">
        <v>1260009.27</v>
      </c>
      <c r="L64" s="14">
        <v>1176244.55</v>
      </c>
      <c r="M64" s="14">
        <v>1148096.2</v>
      </c>
      <c r="N64" s="5">
        <f t="shared" si="0"/>
        <v>13616019.960000001</v>
      </c>
    </row>
    <row r="65" spans="1:14">
      <c r="A65" t="s">
        <v>117</v>
      </c>
      <c r="B65" s="11">
        <v>138251.98000000001</v>
      </c>
      <c r="C65" s="14">
        <v>133605.49</v>
      </c>
      <c r="D65" s="14">
        <v>141974.63</v>
      </c>
      <c r="E65" s="14">
        <v>124150.56999999999</v>
      </c>
      <c r="F65" s="4">
        <v>132113.96999999997</v>
      </c>
      <c r="G65" s="14">
        <v>131393.38</v>
      </c>
      <c r="H65" s="18">
        <v>133843.06</v>
      </c>
      <c r="I65" s="14">
        <v>128796.03</v>
      </c>
      <c r="J65" s="14">
        <v>122633.16</v>
      </c>
      <c r="K65" s="14">
        <v>146700.98000000001</v>
      </c>
      <c r="L65" s="14">
        <v>139398.53</v>
      </c>
      <c r="M65" s="14">
        <v>140481</v>
      </c>
      <c r="N65" s="5">
        <f t="shared" si="0"/>
        <v>1613342.7799999998</v>
      </c>
    </row>
    <row r="66" spans="1:14">
      <c r="A66" t="s">
        <v>118</v>
      </c>
      <c r="B66" s="11">
        <v>0</v>
      </c>
      <c r="C66" s="14">
        <v>0</v>
      </c>
      <c r="D66" s="14">
        <v>0</v>
      </c>
      <c r="E66" s="14">
        <v>0</v>
      </c>
      <c r="F66" s="4">
        <v>0</v>
      </c>
      <c r="G66" s="14">
        <v>0</v>
      </c>
      <c r="H66" s="18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5">
        <f t="shared" si="0"/>
        <v>0</v>
      </c>
    </row>
    <row r="67" spans="1:14">
      <c r="A67" t="s">
        <v>119</v>
      </c>
      <c r="B67" s="11">
        <v>539939.44000000006</v>
      </c>
      <c r="C67" s="14">
        <v>529633.63</v>
      </c>
      <c r="D67" s="14">
        <v>571595.03</v>
      </c>
      <c r="E67" s="14">
        <v>533253.91</v>
      </c>
      <c r="F67" s="4">
        <v>561532.57000000007</v>
      </c>
      <c r="G67" s="14">
        <v>559381.4</v>
      </c>
      <c r="H67" s="18">
        <v>558651.92000000004</v>
      </c>
      <c r="I67" s="14">
        <v>563658.65</v>
      </c>
      <c r="J67" s="14">
        <v>558398.99</v>
      </c>
      <c r="K67" s="14">
        <v>656157.52</v>
      </c>
      <c r="L67" s="14">
        <v>585591.69999999995</v>
      </c>
      <c r="M67" s="14">
        <v>566974.6</v>
      </c>
      <c r="N67" s="5">
        <f t="shared" si="0"/>
        <v>6784769.3600000003</v>
      </c>
    </row>
    <row r="68" spans="1:14">
      <c r="A68" t="s">
        <v>120</v>
      </c>
      <c r="B68" s="11">
        <v>306652.38</v>
      </c>
      <c r="C68" s="14">
        <v>314968.7</v>
      </c>
      <c r="D68" s="14">
        <v>311537.93</v>
      </c>
      <c r="E68" s="14">
        <v>298383.88</v>
      </c>
      <c r="F68" s="4">
        <v>303984.84000000003</v>
      </c>
      <c r="G68" s="14">
        <v>274017.95</v>
      </c>
      <c r="H68" s="18">
        <v>273930.34999999998</v>
      </c>
      <c r="I68" s="14">
        <v>274034.12</v>
      </c>
      <c r="J68" s="14">
        <v>264359.64</v>
      </c>
      <c r="K68" s="14">
        <v>317453</v>
      </c>
      <c r="L68" s="14">
        <v>295118.53000000003</v>
      </c>
      <c r="M68" s="14">
        <v>306477.96000000002</v>
      </c>
      <c r="N68" s="5">
        <f t="shared" si="0"/>
        <v>3540919.2800000003</v>
      </c>
    </row>
    <row r="69" spans="1:14">
      <c r="A69" t="s">
        <v>121</v>
      </c>
      <c r="B69" s="11">
        <v>637049.59</v>
      </c>
      <c r="C69" s="14">
        <v>625961.57000000007</v>
      </c>
      <c r="D69" s="14">
        <v>668557.85</v>
      </c>
      <c r="E69" s="14">
        <v>614509.75</v>
      </c>
      <c r="F69" s="4">
        <v>660495.1</v>
      </c>
      <c r="G69" s="14">
        <v>674155.1</v>
      </c>
      <c r="H69" s="18">
        <v>703544.02</v>
      </c>
      <c r="I69" s="14">
        <v>723897.94</v>
      </c>
      <c r="J69" s="14">
        <v>713438.11</v>
      </c>
      <c r="K69" s="14">
        <v>808121.99</v>
      </c>
      <c r="L69" s="14">
        <v>741357.95</v>
      </c>
      <c r="M69" s="14">
        <v>693338.41</v>
      </c>
      <c r="N69" s="5">
        <f t="shared" si="0"/>
        <v>8264427.3800000008</v>
      </c>
    </row>
    <row r="70" spans="1:14">
      <c r="A70" t="s">
        <v>122</v>
      </c>
      <c r="B70" s="11">
        <v>0</v>
      </c>
      <c r="C70" s="14">
        <v>0</v>
      </c>
      <c r="D70" s="14">
        <v>0</v>
      </c>
      <c r="E70" s="14">
        <v>0</v>
      </c>
      <c r="F70" s="4">
        <v>0</v>
      </c>
      <c r="G70" s="14">
        <v>0</v>
      </c>
      <c r="H70" s="18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5">
        <f t="shared" si="0"/>
        <v>0</v>
      </c>
    </row>
    <row r="71" spans="1:14">
      <c r="A71" t="s">
        <v>59</v>
      </c>
      <c r="B71" s="11">
        <v>0</v>
      </c>
      <c r="C71" s="14">
        <v>0</v>
      </c>
      <c r="D71" s="14">
        <v>0</v>
      </c>
      <c r="E71" s="14">
        <v>0</v>
      </c>
      <c r="F71" s="4">
        <v>0</v>
      </c>
      <c r="G71" s="14">
        <v>0</v>
      </c>
      <c r="H71" s="18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5">
        <f t="shared" si="0"/>
        <v>0</v>
      </c>
    </row>
    <row r="72" spans="1:14">
      <c r="A72" t="s">
        <v>123</v>
      </c>
      <c r="B72" s="11">
        <v>104439.42000000001</v>
      </c>
      <c r="C72" s="14">
        <v>94839.05</v>
      </c>
      <c r="D72" s="14">
        <v>103354.2</v>
      </c>
      <c r="E72" s="14">
        <v>111207.17</v>
      </c>
      <c r="F72" s="4">
        <v>105443.99</v>
      </c>
      <c r="G72" s="14">
        <v>106177.51</v>
      </c>
      <c r="H72" s="18">
        <v>102774.59000000001</v>
      </c>
      <c r="I72" s="14">
        <v>101424.03</v>
      </c>
      <c r="J72" s="14">
        <v>92774.42</v>
      </c>
      <c r="K72" s="14">
        <v>112764.46</v>
      </c>
      <c r="L72" s="14">
        <v>105117.44</v>
      </c>
      <c r="M72" s="14">
        <v>106357.94</v>
      </c>
      <c r="N72" s="5">
        <f t="shared" si="0"/>
        <v>1246674.22</v>
      </c>
    </row>
    <row r="73" spans="1:14">
      <c r="A73" t="s">
        <v>61</v>
      </c>
      <c r="B73" s="11">
        <v>0</v>
      </c>
      <c r="C73" s="14">
        <v>0</v>
      </c>
      <c r="D73" s="14">
        <v>0</v>
      </c>
      <c r="E73" s="14">
        <v>0</v>
      </c>
      <c r="F73" s="4">
        <v>0</v>
      </c>
      <c r="G73" s="14">
        <v>0</v>
      </c>
      <c r="H73" s="18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5">
        <f t="shared" si="0"/>
        <v>0</v>
      </c>
    </row>
    <row r="74" spans="1:14">
      <c r="A74" t="s">
        <v>62</v>
      </c>
      <c r="B74" s="11">
        <v>0</v>
      </c>
      <c r="C74" s="14">
        <v>0</v>
      </c>
      <c r="D74" s="14">
        <v>0</v>
      </c>
      <c r="E74" s="14">
        <v>0</v>
      </c>
      <c r="F74" s="4">
        <v>0</v>
      </c>
      <c r="G74" s="14">
        <v>0</v>
      </c>
      <c r="H74" s="18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5">
        <f t="shared" si="0"/>
        <v>0</v>
      </c>
    </row>
    <row r="75" spans="1:14">
      <c r="A75" t="s">
        <v>124</v>
      </c>
      <c r="B75" s="11">
        <v>962744.5</v>
      </c>
      <c r="C75" s="14">
        <v>991372.44000000006</v>
      </c>
      <c r="D75" s="14">
        <v>1011398.7</v>
      </c>
      <c r="E75" s="14">
        <v>963503.52</v>
      </c>
      <c r="F75" s="4">
        <v>970186.38</v>
      </c>
      <c r="G75" s="14">
        <v>953497.49</v>
      </c>
      <c r="H75" s="18">
        <v>964421.16999999993</v>
      </c>
      <c r="I75" s="14">
        <v>960091.16</v>
      </c>
      <c r="J75" s="14">
        <v>961644.53</v>
      </c>
      <c r="K75" s="14">
        <v>1112012.23</v>
      </c>
      <c r="L75" s="14">
        <v>1023039.96</v>
      </c>
      <c r="M75" s="14">
        <v>1016707.92</v>
      </c>
      <c r="N75" s="5">
        <f t="shared" si="0"/>
        <v>11890620.000000002</v>
      </c>
    </row>
    <row r="76" spans="1:14">
      <c r="A76" t="s">
        <v>125</v>
      </c>
      <c r="B76" s="11">
        <v>0</v>
      </c>
      <c r="C76" s="14">
        <v>0</v>
      </c>
      <c r="D76" s="14">
        <v>0</v>
      </c>
      <c r="E76" s="14">
        <v>0</v>
      </c>
      <c r="F76" s="4">
        <v>0</v>
      </c>
      <c r="G76" s="14">
        <v>0</v>
      </c>
      <c r="H76" s="18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5">
        <f t="shared" si="0"/>
        <v>0</v>
      </c>
    </row>
    <row r="77" spans="1:14">
      <c r="A77" t="s">
        <v>126</v>
      </c>
      <c r="B77" s="11">
        <v>0</v>
      </c>
      <c r="C77" s="14">
        <v>0</v>
      </c>
      <c r="D77" s="14">
        <v>0</v>
      </c>
      <c r="E77" s="14">
        <v>0</v>
      </c>
      <c r="F77" s="4">
        <v>0</v>
      </c>
      <c r="G77" s="14">
        <v>0</v>
      </c>
      <c r="H77" s="18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5">
        <f>SUM(B77:M77)</f>
        <v>0</v>
      </c>
    </row>
    <row r="78" spans="1:14">
      <c r="A78" t="s">
        <v>66</v>
      </c>
      <c r="B78" s="11">
        <v>0</v>
      </c>
      <c r="C78" s="14">
        <v>0</v>
      </c>
      <c r="D78" s="14">
        <v>0</v>
      </c>
      <c r="E78" s="14">
        <v>0</v>
      </c>
      <c r="F78" s="4">
        <v>0</v>
      </c>
      <c r="G78" s="14">
        <v>0</v>
      </c>
      <c r="H78" s="18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5">
        <f>SUM(B78:M78)</f>
        <v>0</v>
      </c>
    </row>
    <row r="79" spans="1:14">
      <c r="A79" t="s">
        <v>1</v>
      </c>
    </row>
    <row r="80" spans="1:14" s="5" customFormat="1">
      <c r="A80" s="5" t="s">
        <v>68</v>
      </c>
      <c r="B80" s="5">
        <f t="shared" ref="B80:M80" si="1">SUM(B12:B78)</f>
        <v>20368940.640000004</v>
      </c>
      <c r="C80" s="5">
        <f t="shared" si="1"/>
        <v>20294316.080000002</v>
      </c>
      <c r="D80" s="5">
        <f t="shared" si="1"/>
        <v>21454165.59</v>
      </c>
      <c r="E80" s="5">
        <f t="shared" si="1"/>
        <v>19789950.240000006</v>
      </c>
      <c r="F80" s="5">
        <f t="shared" si="1"/>
        <v>21044241.380000003</v>
      </c>
      <c r="G80" s="5">
        <f t="shared" si="1"/>
        <v>20855618.269999996</v>
      </c>
      <c r="H80" s="5">
        <f t="shared" si="1"/>
        <v>21535315.219999999</v>
      </c>
      <c r="I80" s="5">
        <f t="shared" si="1"/>
        <v>21670208.360000003</v>
      </c>
      <c r="J80" s="5">
        <f t="shared" si="1"/>
        <v>21772181.959999997</v>
      </c>
      <c r="K80" s="5">
        <f t="shared" si="1"/>
        <v>23943139.289999999</v>
      </c>
      <c r="L80" s="5">
        <f t="shared" si="1"/>
        <v>22338880.060000006</v>
      </c>
      <c r="M80" s="5">
        <f t="shared" si="1"/>
        <v>22008984.230000004</v>
      </c>
      <c r="N80" s="5">
        <f>SUM(B80:M80)</f>
        <v>257075941.32000005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82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D70DF-AE60-49DC-B35D-1D7DB19EF8E0}"/>
</file>

<file path=customXml/itemProps2.xml><?xml version="1.0" encoding="utf-8"?>
<ds:datastoreItem xmlns:ds="http://schemas.openxmlformats.org/officeDocument/2006/customXml" ds:itemID="{8C6816B0-C30A-4A90-B202-6DDBDDB86E62}"/>
</file>

<file path=customXml/itemProps3.xml><?xml version="1.0" encoding="utf-8"?>
<ds:datastoreItem xmlns:ds="http://schemas.openxmlformats.org/officeDocument/2006/customXml" ds:itemID="{77BA96F3-B07F-4FF8-B842-69D2E4ADC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SFY1718</vt:lpstr>
      <vt:lpstr>Local Option Sales Tax Coll</vt:lpstr>
      <vt:lpstr>Tourist Development Tax</vt:lpstr>
      <vt:lpstr>Conv &amp; Tourist Impact</vt:lpstr>
      <vt:lpstr>Voted 1-Cent Local Option Fuel</vt:lpstr>
      <vt:lpstr>Non-Voted Local Option Fuel </vt:lpstr>
      <vt:lpstr>Addtional Local Option Fuel</vt:lpstr>
      <vt:lpstr>'Tourist Development Tax'!Print_Area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Shenita Glover</cp:lastModifiedBy>
  <cp:lastPrinted>2018-11-16T20:01:45Z</cp:lastPrinted>
  <dcterms:created xsi:type="dcterms:W3CDTF">2005-12-06T18:39:52Z</dcterms:created>
  <dcterms:modified xsi:type="dcterms:W3CDTF">2019-02-28T15:33:17Z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